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SheetTabs="0" xWindow="-15" yWindow="15" windowWidth="7980" windowHeight="11550" activeTab="14"/>
  </bookViews>
  <sheets>
    <sheet name="HOME" sheetId="40" r:id="rId1"/>
    <sheet name="Ngan sach" sheetId="1" r:id="rId2"/>
    <sheet name="T1" sheetId="4" r:id="rId3"/>
    <sheet name="T2" sheetId="28" r:id="rId4"/>
    <sheet name="T3" sheetId="29" r:id="rId5"/>
    <sheet name="T4" sheetId="30" r:id="rId6"/>
    <sheet name="T5" sheetId="31" r:id="rId7"/>
    <sheet name="T6" sheetId="32" r:id="rId8"/>
    <sheet name="T7" sheetId="36" r:id="rId9"/>
    <sheet name="T8" sheetId="35" r:id="rId10"/>
    <sheet name="T9" sheetId="34" r:id="rId11"/>
    <sheet name="T10" sheetId="33" r:id="rId12"/>
    <sheet name="T11" sheetId="37" r:id="rId13"/>
    <sheet name="T12" sheetId="38" r:id="rId14"/>
    <sheet name="BKCT" sheetId="39" r:id="rId15"/>
    <sheet name="No" sheetId="41" r:id="rId16"/>
  </sheets>
  <definedNames>
    <definedName name="Ã9">BKCT!$DY$10</definedName>
    <definedName name="loai_no">No!$I$6:$I$16</definedName>
  </definedNames>
  <calcPr calcId="125725"/>
</workbook>
</file>

<file path=xl/calcChain.xml><?xml version="1.0" encoding="utf-8"?>
<calcChain xmlns="http://schemas.openxmlformats.org/spreadsheetml/2006/main">
  <c r="J49" i="4"/>
  <c r="J49" i="28"/>
  <c r="J49" i="29"/>
  <c r="J49" i="30"/>
  <c r="J49" i="31"/>
  <c r="J49" i="32"/>
  <c r="J49" i="36"/>
  <c r="J49" i="35"/>
  <c r="J49" i="34"/>
  <c r="J49" i="33"/>
  <c r="J49" i="37"/>
  <c r="J49" i="38"/>
  <c r="L7" i="41" l="1"/>
  <c r="L8"/>
  <c r="L9"/>
  <c r="L10"/>
  <c r="L11"/>
  <c r="L12"/>
  <c r="L13"/>
  <c r="L14"/>
  <c r="L15"/>
  <c r="L16"/>
  <c r="L6"/>
  <c r="K6"/>
  <c r="K7"/>
  <c r="M7" s="1"/>
  <c r="K8"/>
  <c r="M8" s="1"/>
  <c r="K9"/>
  <c r="M9" s="1"/>
  <c r="K10"/>
  <c r="M10" s="1"/>
  <c r="K11"/>
  <c r="M11" s="1"/>
  <c r="K12"/>
  <c r="M12" s="1"/>
  <c r="K13"/>
  <c r="M13" s="1"/>
  <c r="K14"/>
  <c r="M14" s="1"/>
  <c r="K15"/>
  <c r="M15" s="1"/>
  <c r="K16"/>
  <c r="M16" s="1"/>
  <c r="M51" i="29"/>
  <c r="M51" i="30"/>
  <c r="M51" i="31"/>
  <c r="M51" i="32"/>
  <c r="M51" i="36"/>
  <c r="M51" i="35"/>
  <c r="M51" i="34"/>
  <c r="M51" i="33"/>
  <c r="M51" i="37"/>
  <c r="M51" i="38"/>
  <c r="M51" i="28"/>
  <c r="M6" i="41" l="1"/>
  <c r="M50" i="28" l="1"/>
  <c r="M50" i="29"/>
  <c r="M50" i="30"/>
  <c r="M50" i="31"/>
  <c r="M50" i="32"/>
  <c r="M50" i="36"/>
  <c r="M50" i="35"/>
  <c r="M50" i="34"/>
  <c r="M50" i="33"/>
  <c r="M50" i="37"/>
  <c r="M50" i="38"/>
  <c r="M50" i="4"/>
  <c r="M49" i="28"/>
  <c r="M49" i="29"/>
  <c r="M49" i="30"/>
  <c r="M49" i="31"/>
  <c r="M49" i="32"/>
  <c r="M49" i="36"/>
  <c r="M49" i="35"/>
  <c r="M49" i="34"/>
  <c r="M49" i="33"/>
  <c r="M49" i="37"/>
  <c r="M49" i="38"/>
  <c r="M49" i="4"/>
  <c r="M48" i="28"/>
  <c r="M48" i="29"/>
  <c r="M48" i="30"/>
  <c r="M48" i="31"/>
  <c r="M48" i="32"/>
  <c r="M48" i="36"/>
  <c r="M48" i="35"/>
  <c r="M48" i="34"/>
  <c r="M48" i="33"/>
  <c r="M48" i="37"/>
  <c r="M48" i="38"/>
  <c r="M48" i="4"/>
  <c r="M47" i="28"/>
  <c r="M47" i="29"/>
  <c r="M47" i="30"/>
  <c r="M47" i="31"/>
  <c r="M47" i="32"/>
  <c r="M47" i="36"/>
  <c r="M47" i="35"/>
  <c r="M47" i="34"/>
  <c r="M47" i="33"/>
  <c r="M47" i="37"/>
  <c r="M47" i="38"/>
  <c r="M47" i="4"/>
  <c r="N52" i="28"/>
  <c r="N52" i="29"/>
  <c r="N52" i="30"/>
  <c r="N52" i="31"/>
  <c r="N52" i="32"/>
  <c r="N52" i="36"/>
  <c r="N52" i="35"/>
  <c r="N52" i="34"/>
  <c r="N52" i="33"/>
  <c r="N52" i="37"/>
  <c r="N52" i="38"/>
  <c r="N52" i="4"/>
  <c r="K52" i="38"/>
  <c r="G7" s="1"/>
  <c r="H43"/>
  <c r="H44" s="1"/>
  <c r="G43"/>
  <c r="G44" s="1"/>
  <c r="F43"/>
  <c r="F44" s="1"/>
  <c r="E43"/>
  <c r="E44" s="1"/>
  <c r="D43"/>
  <c r="D44" s="1"/>
  <c r="C43"/>
  <c r="C44" s="1"/>
  <c r="B43"/>
  <c r="B44" s="1"/>
  <c r="K52" i="37"/>
  <c r="G7" s="1"/>
  <c r="H43"/>
  <c r="H44" s="1"/>
  <c r="G43"/>
  <c r="G44" s="1"/>
  <c r="F43"/>
  <c r="F44" s="1"/>
  <c r="E43"/>
  <c r="E44" s="1"/>
  <c r="D43"/>
  <c r="D44" s="1"/>
  <c r="C43"/>
  <c r="C44" s="1"/>
  <c r="B43"/>
  <c r="K52" i="33"/>
  <c r="G7" s="1"/>
  <c r="H43"/>
  <c r="H44" s="1"/>
  <c r="G43"/>
  <c r="G44" s="1"/>
  <c r="F43"/>
  <c r="F44" s="1"/>
  <c r="E43"/>
  <c r="E44" s="1"/>
  <c r="D43"/>
  <c r="C43"/>
  <c r="C44" s="1"/>
  <c r="B43"/>
  <c r="K52" i="34"/>
  <c r="G7" s="1"/>
  <c r="H43"/>
  <c r="H44" s="1"/>
  <c r="G43"/>
  <c r="G44" s="1"/>
  <c r="F43"/>
  <c r="F44" s="1"/>
  <c r="E43"/>
  <c r="E44" s="1"/>
  <c r="D43"/>
  <c r="C43"/>
  <c r="C44" s="1"/>
  <c r="B43"/>
  <c r="H52" i="38"/>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K52" i="35"/>
  <c r="G7" s="1"/>
  <c r="H43"/>
  <c r="H44" s="1"/>
  <c r="G43"/>
  <c r="G44" s="1"/>
  <c r="F43"/>
  <c r="F44" s="1"/>
  <c r="E43"/>
  <c r="E44" s="1"/>
  <c r="D43"/>
  <c r="D44" s="1"/>
  <c r="C43"/>
  <c r="C44" s="1"/>
  <c r="B43"/>
  <c r="K52" i="36"/>
  <c r="G7" s="1"/>
  <c r="H43"/>
  <c r="H44" s="1"/>
  <c r="G43"/>
  <c r="G44" s="1"/>
  <c r="F43"/>
  <c r="F44" s="1"/>
  <c r="E43"/>
  <c r="E44" s="1"/>
  <c r="D43"/>
  <c r="D44" s="1"/>
  <c r="C43"/>
  <c r="C44" s="1"/>
  <c r="B43"/>
  <c r="B44" s="1"/>
  <c r="K52" i="32"/>
  <c r="G7" s="1"/>
  <c r="H43"/>
  <c r="H44" s="1"/>
  <c r="G43"/>
  <c r="G44" s="1"/>
  <c r="F43"/>
  <c r="F44" s="1"/>
  <c r="E43"/>
  <c r="E44" s="1"/>
  <c r="D43"/>
  <c r="D44" s="1"/>
  <c r="C43"/>
  <c r="C44" s="1"/>
  <c r="B43"/>
  <c r="K52" i="31"/>
  <c r="G7" s="1"/>
  <c r="H43"/>
  <c r="H44" s="1"/>
  <c r="G43"/>
  <c r="G44" s="1"/>
  <c r="F43"/>
  <c r="F44" s="1"/>
  <c r="E43"/>
  <c r="E44" s="1"/>
  <c r="D43"/>
  <c r="C43"/>
  <c r="C44" s="1"/>
  <c r="B43"/>
  <c r="K52" i="30"/>
  <c r="G7" s="1"/>
  <c r="H43"/>
  <c r="H44" s="1"/>
  <c r="G43"/>
  <c r="G44" s="1"/>
  <c r="F43"/>
  <c r="F44" s="1"/>
  <c r="E43"/>
  <c r="E44" s="1"/>
  <c r="D43"/>
  <c r="D44" s="1"/>
  <c r="C43"/>
  <c r="C44" s="1"/>
  <c r="B43"/>
  <c r="B44" s="1"/>
  <c r="H43" i="29"/>
  <c r="H44" s="1"/>
  <c r="G43"/>
  <c r="G44" s="1"/>
  <c r="F43"/>
  <c r="F44" s="1"/>
  <c r="E43"/>
  <c r="E44" s="1"/>
  <c r="D43"/>
  <c r="D44" s="1"/>
  <c r="C43"/>
  <c r="C44" s="1"/>
  <c r="B43"/>
  <c r="K52" i="28"/>
  <c r="H43"/>
  <c r="H44" s="1"/>
  <c r="G43"/>
  <c r="G44" s="1"/>
  <c r="F43"/>
  <c r="F44" s="1"/>
  <c r="E43"/>
  <c r="E44" s="1"/>
  <c r="D43"/>
  <c r="D44" s="1"/>
  <c r="C43"/>
  <c r="C44" s="1"/>
  <c r="B43"/>
  <c r="H52" i="37"/>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6"/>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5"/>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4"/>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3"/>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2"/>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1"/>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30"/>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K52" i="29"/>
  <c r="G7" s="1"/>
  <c r="H52"/>
  <c r="E52"/>
  <c r="B52"/>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H52" i="28"/>
  <c r="E52"/>
  <c r="B52"/>
  <c r="D7" s="1"/>
  <c r="G51"/>
  <c r="D51"/>
  <c r="A51"/>
  <c r="G50"/>
  <c r="D50"/>
  <c r="A50"/>
  <c r="G49"/>
  <c r="D49"/>
  <c r="A49"/>
  <c r="J48"/>
  <c r="G48"/>
  <c r="D48"/>
  <c r="A48"/>
  <c r="J47"/>
  <c r="G47"/>
  <c r="D47"/>
  <c r="A47"/>
  <c r="K42"/>
  <c r="J42"/>
  <c r="I42"/>
  <c r="H42"/>
  <c r="G42"/>
  <c r="F42"/>
  <c r="E42"/>
  <c r="D42"/>
  <c r="C42"/>
  <c r="B42"/>
  <c r="L41"/>
  <c r="L40"/>
  <c r="L39"/>
  <c r="L38"/>
  <c r="L37"/>
  <c r="L36"/>
  <c r="L35"/>
  <c r="L34"/>
  <c r="L33"/>
  <c r="L32"/>
  <c r="L31"/>
  <c r="L30"/>
  <c r="L29"/>
  <c r="L28"/>
  <c r="L27"/>
  <c r="L26"/>
  <c r="L25"/>
  <c r="L24"/>
  <c r="L23"/>
  <c r="L22"/>
  <c r="L21"/>
  <c r="L20"/>
  <c r="L19"/>
  <c r="L18"/>
  <c r="L17"/>
  <c r="L16"/>
  <c r="L15"/>
  <c r="L14"/>
  <c r="L13"/>
  <c r="L12"/>
  <c r="L11"/>
  <c r="H10"/>
  <c r="G10"/>
  <c r="F10"/>
  <c r="E10"/>
  <c r="D10"/>
  <c r="C10"/>
  <c r="B10"/>
  <c r="P50" i="1"/>
  <c r="P49"/>
  <c r="O53"/>
  <c r="K53" i="38" s="1"/>
  <c r="G6" s="1"/>
  <c r="N53" i="1"/>
  <c r="K53" i="37" s="1"/>
  <c r="G6" s="1"/>
  <c r="M53" i="1"/>
  <c r="K53" i="33" s="1"/>
  <c r="G6" s="1"/>
  <c r="L53" i="1"/>
  <c r="K53" i="34" s="1"/>
  <c r="G6" s="1"/>
  <c r="K53" i="1"/>
  <c r="K53" i="35" s="1"/>
  <c r="G6" s="1"/>
  <c r="J53" i="1"/>
  <c r="K53" i="36" s="1"/>
  <c r="G6" s="1"/>
  <c r="I53" i="1"/>
  <c r="K53" i="32" s="1"/>
  <c r="G6" s="1"/>
  <c r="H53" i="1"/>
  <c r="K53" i="31" s="1"/>
  <c r="G6" s="1"/>
  <c r="G53" i="1"/>
  <c r="K53" i="30" s="1"/>
  <c r="G6" s="1"/>
  <c r="F53" i="1"/>
  <c r="K53" i="29" s="1"/>
  <c r="G6" s="1"/>
  <c r="E53" i="1"/>
  <c r="K53" i="28" s="1"/>
  <c r="G6" s="1"/>
  <c r="P45" i="1"/>
  <c r="P44"/>
  <c r="P43"/>
  <c r="P42"/>
  <c r="P41"/>
  <c r="O46"/>
  <c r="E53" i="38" s="1"/>
  <c r="F6" s="1"/>
  <c r="N46" i="1"/>
  <c r="E53" i="37" s="1"/>
  <c r="F6" s="1"/>
  <c r="M46" i="1"/>
  <c r="E53" i="33" s="1"/>
  <c r="F6" s="1"/>
  <c r="L46" i="1"/>
  <c r="E53" i="34" s="1"/>
  <c r="F6" s="1"/>
  <c r="K46" i="1"/>
  <c r="E53" i="35" s="1"/>
  <c r="F6" s="1"/>
  <c r="J46" i="1"/>
  <c r="E53" i="36" s="1"/>
  <c r="F6" s="1"/>
  <c r="I46" i="1"/>
  <c r="E53" i="32" s="1"/>
  <c r="F6" s="1"/>
  <c r="H46" i="1"/>
  <c r="E53" i="31" s="1"/>
  <c r="F6" s="1"/>
  <c r="G46" i="1"/>
  <c r="E53" i="30" s="1"/>
  <c r="F6" s="1"/>
  <c r="F46" i="1"/>
  <c r="E53" i="29" s="1"/>
  <c r="F6" s="1"/>
  <c r="E46" i="1"/>
  <c r="E53" i="28" s="1"/>
  <c r="F6" s="1"/>
  <c r="A51" i="4"/>
  <c r="A50"/>
  <c r="D51"/>
  <c r="D50"/>
  <c r="G51"/>
  <c r="G50"/>
  <c r="D53" i="1"/>
  <c r="K53" i="4" s="1"/>
  <c r="G6" s="1"/>
  <c r="D46" i="1"/>
  <c r="E53" i="4" s="1"/>
  <c r="F6" s="1"/>
  <c r="O38" i="1"/>
  <c r="H53" i="38" s="1"/>
  <c r="E6" s="1"/>
  <c r="N38" i="1"/>
  <c r="H53" i="37" s="1"/>
  <c r="E6" s="1"/>
  <c r="M38" i="1"/>
  <c r="H53" i="33" s="1"/>
  <c r="E6" s="1"/>
  <c r="L38" i="1"/>
  <c r="H53" i="34" s="1"/>
  <c r="E6" s="1"/>
  <c r="K38" i="1"/>
  <c r="H53" i="35" s="1"/>
  <c r="E6" s="1"/>
  <c r="J38" i="1"/>
  <c r="H53" i="36" s="1"/>
  <c r="E6" s="1"/>
  <c r="I38" i="1"/>
  <c r="H53" i="32" s="1"/>
  <c r="E6" s="1"/>
  <c r="H38" i="1"/>
  <c r="H53" i="31" s="1"/>
  <c r="E6" s="1"/>
  <c r="G38" i="1"/>
  <c r="H53" i="30" s="1"/>
  <c r="E6" s="1"/>
  <c r="F38" i="1"/>
  <c r="H53" i="29" s="1"/>
  <c r="E6" s="1"/>
  <c r="E38" i="1"/>
  <c r="H53" i="28" s="1"/>
  <c r="E6" s="1"/>
  <c r="D38" i="1"/>
  <c r="H53" i="4" s="1"/>
  <c r="E6" s="1"/>
  <c r="O30" i="1"/>
  <c r="N30"/>
  <c r="M30"/>
  <c r="L30"/>
  <c r="K30"/>
  <c r="J30"/>
  <c r="I30"/>
  <c r="H30"/>
  <c r="G30"/>
  <c r="F30"/>
  <c r="E30"/>
  <c r="D30"/>
  <c r="P37"/>
  <c r="O19"/>
  <c r="N19"/>
  <c r="M19"/>
  <c r="L19"/>
  <c r="K19"/>
  <c r="EG26" i="39" s="1"/>
  <c r="J19" i="1"/>
  <c r="I19"/>
  <c r="H19"/>
  <c r="G19"/>
  <c r="F19"/>
  <c r="E19"/>
  <c r="D19"/>
  <c r="P36"/>
  <c r="P35"/>
  <c r="P34"/>
  <c r="P33"/>
  <c r="P29"/>
  <c r="P28"/>
  <c r="P27"/>
  <c r="P26"/>
  <c r="P25"/>
  <c r="P24"/>
  <c r="P23"/>
  <c r="P22"/>
  <c r="P18"/>
  <c r="P17"/>
  <c r="P16"/>
  <c r="P15"/>
  <c r="P14"/>
  <c r="P7"/>
  <c r="P8"/>
  <c r="P9"/>
  <c r="P10"/>
  <c r="P6"/>
  <c r="O11"/>
  <c r="N11"/>
  <c r="M11"/>
  <c r="L11"/>
  <c r="K11"/>
  <c r="J11"/>
  <c r="I11"/>
  <c r="H11"/>
  <c r="G11"/>
  <c r="F11"/>
  <c r="E11"/>
  <c r="D11"/>
  <c r="L41" i="4"/>
  <c r="N53" i="28" l="1"/>
  <c r="B6" s="1"/>
  <c r="EA23" i="39"/>
  <c r="N53" i="30"/>
  <c r="B6" s="1"/>
  <c r="EC23" i="39"/>
  <c r="N53" i="38"/>
  <c r="B6" s="1"/>
  <c r="EK23" i="39"/>
  <c r="B53" i="32"/>
  <c r="D6" s="1"/>
  <c r="EE26" i="39"/>
  <c r="N53" i="4"/>
  <c r="B6" s="1"/>
  <c r="DZ23" i="39"/>
  <c r="N53" i="31"/>
  <c r="B6" s="1"/>
  <c r="ED23" i="39"/>
  <c r="N53" i="34"/>
  <c r="B6" s="1"/>
  <c r="EH23" i="39"/>
  <c r="B53" i="29"/>
  <c r="D6" s="1"/>
  <c r="EB26" i="39"/>
  <c r="B53" i="36"/>
  <c r="D6" s="1"/>
  <c r="EF26" i="39"/>
  <c r="B53" i="37"/>
  <c r="D6" s="1"/>
  <c r="EJ26" i="39"/>
  <c r="N53" i="33"/>
  <c r="B6" s="1"/>
  <c r="EI23" i="39"/>
  <c r="N53" i="32"/>
  <c r="B6" s="1"/>
  <c r="EE23" i="39"/>
  <c r="B53" i="30"/>
  <c r="D6" s="1"/>
  <c r="EC26" i="39"/>
  <c r="B53" i="38"/>
  <c r="D6" s="1"/>
  <c r="EK26" i="39"/>
  <c r="N53" i="29"/>
  <c r="B6" s="1"/>
  <c r="EB23" i="39"/>
  <c r="N53" i="36"/>
  <c r="B6" s="1"/>
  <c r="EF23" i="39"/>
  <c r="N53" i="37"/>
  <c r="B6" s="1"/>
  <c r="EJ23" i="39"/>
  <c r="DZ26"/>
  <c r="ED26"/>
  <c r="EH26"/>
  <c r="N53" i="35"/>
  <c r="B6" s="1"/>
  <c r="EG23" i="39"/>
  <c r="B53" i="28"/>
  <c r="D6" s="1"/>
  <c r="D8" s="1"/>
  <c r="EA26" i="39"/>
  <c r="B53" i="33"/>
  <c r="D6" s="1"/>
  <c r="EI26" i="39"/>
  <c r="G8" i="30"/>
  <c r="G8" i="31"/>
  <c r="G8" i="36"/>
  <c r="G8" i="35"/>
  <c r="G8" i="34"/>
  <c r="G8" i="37"/>
  <c r="G8" i="38"/>
  <c r="EE22" i="39"/>
  <c r="B7" i="32"/>
  <c r="EE11" i="39"/>
  <c r="EC7"/>
  <c r="D7" i="30"/>
  <c r="D8" s="1"/>
  <c r="EE7" i="39"/>
  <c r="D7" i="32"/>
  <c r="D8" s="1"/>
  <c r="EH7" i="39"/>
  <c r="D7" i="34"/>
  <c r="EB7" i="39"/>
  <c r="D7" i="29"/>
  <c r="EK7" i="39"/>
  <c r="D7" i="38"/>
  <c r="D8" s="1"/>
  <c r="G8" i="32"/>
  <c r="G8" i="33"/>
  <c r="R1"/>
  <c r="EI11" i="39"/>
  <c r="B7" i="33"/>
  <c r="ED7" i="39"/>
  <c r="D7" i="31"/>
  <c r="EI7" i="39"/>
  <c r="D7" i="33"/>
  <c r="D8" s="1"/>
  <c r="EG7" i="39"/>
  <c r="D7" i="35"/>
  <c r="EF7" i="39"/>
  <c r="D7" i="36"/>
  <c r="EJ7" i="39"/>
  <c r="D7" i="37"/>
  <c r="R1" i="4"/>
  <c r="DZ11" i="39"/>
  <c r="DZ22"/>
  <c r="B7" i="4"/>
  <c r="B8" s="1"/>
  <c r="ED22" i="39"/>
  <c r="B7" i="31"/>
  <c r="B8" s="1"/>
  <c r="ED11" i="39"/>
  <c r="D8" i="29"/>
  <c r="G8"/>
  <c r="R1" i="35"/>
  <c r="EG11" i="39"/>
  <c r="B7" i="35"/>
  <c r="R1" i="36"/>
  <c r="B7"/>
  <c r="EF11" i="39"/>
  <c r="R1" i="28"/>
  <c r="EA11" i="39"/>
  <c r="B7" i="28"/>
  <c r="B8" s="1"/>
  <c r="EH22" i="39"/>
  <c r="EH11"/>
  <c r="B7" i="34"/>
  <c r="R1" i="37"/>
  <c r="EJ11" i="39"/>
  <c r="B7" i="37"/>
  <c r="R1" i="38"/>
  <c r="EK11" i="39"/>
  <c r="B7" i="38"/>
  <c r="R1" i="30"/>
  <c r="EC11" i="39"/>
  <c r="B7" i="30"/>
  <c r="EA9" i="39"/>
  <c r="G7" i="28"/>
  <c r="G8" s="1"/>
  <c r="R1" i="29"/>
  <c r="B7"/>
  <c r="B8" s="1"/>
  <c r="EB11" i="39"/>
  <c r="ED8"/>
  <c r="E7" i="31"/>
  <c r="EC8" i="39"/>
  <c r="E7" i="30"/>
  <c r="EB8" i="39"/>
  <c r="E7" i="29"/>
  <c r="EA8" i="39"/>
  <c r="E7" i="28"/>
  <c r="EK8" i="39"/>
  <c r="E7" i="38"/>
  <c r="E8" s="1"/>
  <c r="EJ8" i="39"/>
  <c r="E7" i="37"/>
  <c r="E8" s="1"/>
  <c r="EI8" i="39"/>
  <c r="E7" i="33"/>
  <c r="E8" s="1"/>
  <c r="EH8" i="39"/>
  <c r="E7" i="34"/>
  <c r="E8" s="1"/>
  <c r="EG8" i="39"/>
  <c r="E7" i="35"/>
  <c r="E8" s="1"/>
  <c r="EF8" i="39"/>
  <c r="E7" i="36"/>
  <c r="E8" s="1"/>
  <c r="EE8" i="39"/>
  <c r="E7" i="32"/>
  <c r="E8" s="1"/>
  <c r="EK10" i="39"/>
  <c r="EK19" s="1"/>
  <c r="F7" i="38"/>
  <c r="F8" s="1"/>
  <c r="EJ10" i="39"/>
  <c r="F7" i="37"/>
  <c r="F8" s="1"/>
  <c r="EI10" i="39"/>
  <c r="F7" i="33"/>
  <c r="F8" s="1"/>
  <c r="EH10" i="39"/>
  <c r="EH19" s="1"/>
  <c r="F7" i="34"/>
  <c r="F8" s="1"/>
  <c r="EG10" i="39"/>
  <c r="F7" i="35"/>
  <c r="F8" s="1"/>
  <c r="EF10" i="39"/>
  <c r="F7" i="36"/>
  <c r="F8" s="1"/>
  <c r="EE10" i="39"/>
  <c r="F7" i="32"/>
  <c r="F8" s="1"/>
  <c r="ED10" i="39"/>
  <c r="F7" i="31"/>
  <c r="F8" s="1"/>
  <c r="EC10" i="39"/>
  <c r="F7" i="30"/>
  <c r="F8" s="1"/>
  <c r="EB10" i="39"/>
  <c r="F7" i="29"/>
  <c r="F8" s="1"/>
  <c r="EA10" i="39"/>
  <c r="F7" i="28"/>
  <c r="F8" s="1"/>
  <c r="EA7" i="39"/>
  <c r="EB9"/>
  <c r="EC9"/>
  <c r="ED9"/>
  <c r="ED18" s="1"/>
  <c r="EE9"/>
  <c r="EF9"/>
  <c r="EG9"/>
  <c r="EH9"/>
  <c r="EI9"/>
  <c r="EJ9"/>
  <c r="EK9"/>
  <c r="R1" i="31"/>
  <c r="R1" i="32"/>
  <c r="L42" i="31"/>
  <c r="L42" i="32"/>
  <c r="L42" i="33"/>
  <c r="L42" i="34"/>
  <c r="L42" i="35"/>
  <c r="L42" i="36"/>
  <c r="L42" i="37"/>
  <c r="L42" i="29"/>
  <c r="L42" i="38"/>
  <c r="L42" i="28"/>
  <c r="L42" i="30"/>
  <c r="EB22" i="39"/>
  <c r="EJ22"/>
  <c r="EA22"/>
  <c r="EI22"/>
  <c r="R1" i="34"/>
  <c r="EF22" i="39"/>
  <c r="EC22"/>
  <c r="EG22"/>
  <c r="EK22"/>
  <c r="N54" i="37"/>
  <c r="E54" i="31"/>
  <c r="N54" i="35"/>
  <c r="N54" i="31"/>
  <c r="N54" i="29"/>
  <c r="N54" i="4"/>
  <c r="N54" i="33"/>
  <c r="N54" i="34"/>
  <c r="N54" i="30"/>
  <c r="N54" i="32"/>
  <c r="N54" i="38"/>
  <c r="N54" i="28"/>
  <c r="B54" i="37"/>
  <c r="B54" i="33"/>
  <c r="K54" i="31"/>
  <c r="K54" i="38"/>
  <c r="P53" i="1"/>
  <c r="T16" s="1"/>
  <c r="K54" i="34"/>
  <c r="P46" i="1"/>
  <c r="T17" s="1"/>
  <c r="E54" i="34"/>
  <c r="E54" i="28"/>
  <c r="E54" i="30"/>
  <c r="E54" i="33"/>
  <c r="L56" i="1"/>
  <c r="D56"/>
  <c r="H56"/>
  <c r="K56"/>
  <c r="J56"/>
  <c r="G56"/>
  <c r="B53" i="35"/>
  <c r="F56" i="1"/>
  <c r="N56"/>
  <c r="O56"/>
  <c r="B53" i="34"/>
  <c r="B53" i="31"/>
  <c r="E56" i="1"/>
  <c r="I56"/>
  <c r="M56"/>
  <c r="B54" i="28"/>
  <c r="B53" i="4"/>
  <c r="D6" s="1"/>
  <c r="B54" i="29"/>
  <c r="B54" i="30"/>
  <c r="B54" i="32"/>
  <c r="B54" i="36"/>
  <c r="H54" i="28"/>
  <c r="L43" i="34"/>
  <c r="H54"/>
  <c r="L43" i="33"/>
  <c r="H54"/>
  <c r="H54" i="37"/>
  <c r="H54" i="29"/>
  <c r="H54" i="32"/>
  <c r="H54" i="36"/>
  <c r="H54" i="35"/>
  <c r="E54" i="37"/>
  <c r="E54" i="38"/>
  <c r="E54" i="29"/>
  <c r="E54" i="32"/>
  <c r="E54" i="36"/>
  <c r="E54" i="35"/>
  <c r="B54" i="38"/>
  <c r="L43" i="29"/>
  <c r="L43" i="28"/>
  <c r="H54" i="38"/>
  <c r="D44" i="34"/>
  <c r="K54" i="30"/>
  <c r="K54" i="29"/>
  <c r="D44" i="33"/>
  <c r="L43" i="37"/>
  <c r="L43" i="31"/>
  <c r="D44"/>
  <c r="H54" i="30"/>
  <c r="H54" i="31"/>
  <c r="K54" i="37"/>
  <c r="K54" i="33"/>
  <c r="L43" i="38"/>
  <c r="K54" i="35"/>
  <c r="L43"/>
  <c r="K54" i="36"/>
  <c r="K54" i="32"/>
  <c r="L43"/>
  <c r="K54" i="28"/>
  <c r="B44" i="37"/>
  <c r="L43" i="36"/>
  <c r="B44" i="35"/>
  <c r="L44" i="34"/>
  <c r="B44"/>
  <c r="B44" i="33"/>
  <c r="B44" i="32"/>
  <c r="B44" i="31"/>
  <c r="L43" i="30"/>
  <c r="B44" i="29"/>
  <c r="B44" i="28"/>
  <c r="P30" i="1"/>
  <c r="P38"/>
  <c r="P19"/>
  <c r="P11"/>
  <c r="T14" s="1"/>
  <c r="K42" i="4"/>
  <c r="J42"/>
  <c r="I42"/>
  <c r="H42"/>
  <c r="G42"/>
  <c r="F42"/>
  <c r="E42"/>
  <c r="D42"/>
  <c r="C42"/>
  <c r="B42"/>
  <c r="G49"/>
  <c r="D49"/>
  <c r="A49"/>
  <c r="J48"/>
  <c r="G48"/>
  <c r="D48"/>
  <c r="A48"/>
  <c r="J47"/>
  <c r="G47"/>
  <c r="D47"/>
  <c r="A47"/>
  <c r="H43"/>
  <c r="H44" s="1"/>
  <c r="G43"/>
  <c r="G44" s="1"/>
  <c r="F43"/>
  <c r="F44" s="1"/>
  <c r="E43"/>
  <c r="E44" s="1"/>
  <c r="D43"/>
  <c r="D44" s="1"/>
  <c r="C43"/>
  <c r="C44" s="1"/>
  <c r="B43"/>
  <c r="L40"/>
  <c r="L39"/>
  <c r="L38"/>
  <c r="L37"/>
  <c r="L36"/>
  <c r="L35"/>
  <c r="L34"/>
  <c r="L33"/>
  <c r="L32"/>
  <c r="L31"/>
  <c r="L30"/>
  <c r="L29"/>
  <c r="L28"/>
  <c r="L27"/>
  <c r="L26"/>
  <c r="L25"/>
  <c r="L24"/>
  <c r="L23"/>
  <c r="L22"/>
  <c r="L21"/>
  <c r="L20"/>
  <c r="L19"/>
  <c r="L18"/>
  <c r="L17"/>
  <c r="L16"/>
  <c r="L15"/>
  <c r="L14"/>
  <c r="L13"/>
  <c r="L12"/>
  <c r="L11"/>
  <c r="H10"/>
  <c r="G10"/>
  <c r="F10"/>
  <c r="E10"/>
  <c r="D10"/>
  <c r="C10"/>
  <c r="B10"/>
  <c r="EI19" i="39" l="1"/>
  <c r="EE18"/>
  <c r="EE19"/>
  <c r="EG19"/>
  <c r="N54" i="36"/>
  <c r="B8" i="30"/>
  <c r="D8" i="36"/>
  <c r="B8" i="33"/>
  <c r="B8" i="32"/>
  <c r="EL26" i="39"/>
  <c r="EC6"/>
  <c r="EC15" s="1"/>
  <c r="C7" i="30"/>
  <c r="D8" i="37"/>
  <c r="EA6" i="39"/>
  <c r="EA15" s="1"/>
  <c r="C7" i="28"/>
  <c r="EI18" i="39"/>
  <c r="M11" i="32"/>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H6" s="1"/>
  <c r="M11" i="35"/>
  <c r="C6"/>
  <c r="M11" i="34"/>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B54"/>
  <c r="D6"/>
  <c r="D8" s="1"/>
  <c r="M11" i="30"/>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M11" i="28"/>
  <c r="C6"/>
  <c r="B54" i="31"/>
  <c r="D6"/>
  <c r="D8" s="1"/>
  <c r="EB19" i="39"/>
  <c r="ED19"/>
  <c r="EE16"/>
  <c r="M11" i="37"/>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H6" s="1"/>
  <c r="M11" i="3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H6" s="1"/>
  <c r="M11" i="29"/>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H6" s="1"/>
  <c r="B54" i="35"/>
  <c r="D6"/>
  <c r="D8" s="1"/>
  <c r="M11" i="36"/>
  <c r="C6"/>
  <c r="H6" s="1"/>
  <c r="M11" i="38"/>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C6"/>
  <c r="H6" s="1"/>
  <c r="M11" i="33"/>
  <c r="C6"/>
  <c r="H6" s="1"/>
  <c r="ED16" i="39"/>
  <c r="EI16"/>
  <c r="EE6"/>
  <c r="EE15" s="1"/>
  <c r="C7" i="32"/>
  <c r="ED6" i="39"/>
  <c r="ED15" s="1"/>
  <c r="C7" i="31"/>
  <c r="H7" s="1"/>
  <c r="EF6" i="39"/>
  <c r="EF12" s="1"/>
  <c r="C7" i="36"/>
  <c r="EG6" i="39"/>
  <c r="EG12" s="1"/>
  <c r="C7" i="35"/>
  <c r="EH6" i="39"/>
  <c r="EH12" s="1"/>
  <c r="C7" i="34"/>
  <c r="EI6" i="39"/>
  <c r="EI15" s="1"/>
  <c r="C7" i="33"/>
  <c r="EJ6" i="39"/>
  <c r="EJ25" s="1"/>
  <c r="C7" i="37"/>
  <c r="C8" s="1"/>
  <c r="EK6" i="39"/>
  <c r="EK12" s="1"/>
  <c r="C7" i="38"/>
  <c r="H7" s="1"/>
  <c r="B8" i="35"/>
  <c r="EG16" i="39"/>
  <c r="EG18"/>
  <c r="B8" i="36"/>
  <c r="H7"/>
  <c r="EF16" i="39"/>
  <c r="EF18"/>
  <c r="EF19"/>
  <c r="EA19"/>
  <c r="EA16"/>
  <c r="EA18"/>
  <c r="H7" i="34"/>
  <c r="B8"/>
  <c r="EH18" i="39"/>
  <c r="EH16"/>
  <c r="EJ16"/>
  <c r="EJ18"/>
  <c r="B8" i="37"/>
  <c r="EJ19" i="39"/>
  <c r="B8" i="38"/>
  <c r="EK16" i="39"/>
  <c r="EK18"/>
  <c r="EC18"/>
  <c r="EC16"/>
  <c r="EC19"/>
  <c r="EB16"/>
  <c r="EB18"/>
  <c r="EB6"/>
  <c r="EB15" s="1"/>
  <c r="C7" i="29"/>
  <c r="C8" s="1"/>
  <c r="ED17" i="39"/>
  <c r="E8" i="31"/>
  <c r="H7" i="30"/>
  <c r="E8"/>
  <c r="EC17" i="39"/>
  <c r="EB17"/>
  <c r="E8" i="29"/>
  <c r="H7" i="28"/>
  <c r="E8"/>
  <c r="EA17" i="39"/>
  <c r="EK17"/>
  <c r="EJ17"/>
  <c r="EI17"/>
  <c r="EH17"/>
  <c r="EG17"/>
  <c r="EF17"/>
  <c r="EE17"/>
  <c r="L44" i="29"/>
  <c r="J5" s="1"/>
  <c r="L44" i="28"/>
  <c r="J5" s="1"/>
  <c r="L44" i="33"/>
  <c r="J5" s="1"/>
  <c r="M12"/>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L44" i="35"/>
  <c r="J5" s="1"/>
  <c r="L44" i="31"/>
  <c r="J5" s="1"/>
  <c r="L44" i="37"/>
  <c r="J5" s="1"/>
  <c r="R2" i="38"/>
  <c r="R2" i="33"/>
  <c r="R2" i="35"/>
  <c r="R2" i="32"/>
  <c r="R2" i="30"/>
  <c r="R2" i="37"/>
  <c r="R2" i="34"/>
  <c r="R2" i="36"/>
  <c r="R2" i="31"/>
  <c r="R2" i="29"/>
  <c r="J5" i="34"/>
  <c r="R2" i="28"/>
  <c r="EL11" i="39"/>
  <c r="C18" s="1"/>
  <c r="L43" i="4"/>
  <c r="C6" s="1"/>
  <c r="H6" s="1"/>
  <c r="L42"/>
  <c r="C7" s="1"/>
  <c r="EL22" i="39"/>
  <c r="M12" i="28"/>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P56" i="1"/>
  <c r="L44" i="32"/>
  <c r="J5" s="1"/>
  <c r="L44" i="38"/>
  <c r="J5" s="1"/>
  <c r="M12" i="35"/>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12" i="36"/>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L44"/>
  <c r="J5" s="1"/>
  <c r="L44" i="30"/>
  <c r="J5" s="1"/>
  <c r="T15" i="1"/>
  <c r="T18" s="1"/>
  <c r="T23"/>
  <c r="T22"/>
  <c r="K52" i="4"/>
  <c r="H52"/>
  <c r="E52"/>
  <c r="B52"/>
  <c r="B44"/>
  <c r="EG25" i="39" l="1"/>
  <c r="EK15"/>
  <c r="EA12"/>
  <c r="EA25"/>
  <c r="EC12"/>
  <c r="EC25"/>
  <c r="C9"/>
  <c r="EF15"/>
  <c r="EI12"/>
  <c r="EK25"/>
  <c r="EG15"/>
  <c r="H6" i="34"/>
  <c r="C8" i="35"/>
  <c r="DZ8" i="39"/>
  <c r="E7" i="4"/>
  <c r="E8" s="1"/>
  <c r="C8" i="30"/>
  <c r="H6"/>
  <c r="C8" i="38"/>
  <c r="C8" i="31"/>
  <c r="DZ7" i="39"/>
  <c r="DZ16" s="1"/>
  <c r="D7" i="4"/>
  <c r="D8" s="1"/>
  <c r="C8" i="28"/>
  <c r="H6"/>
  <c r="C8" i="4"/>
  <c r="C8" i="34"/>
  <c r="C8" i="36"/>
  <c r="H6" i="35"/>
  <c r="H7" i="32"/>
  <c r="C8"/>
  <c r="EE12" i="39"/>
  <c r="EE25"/>
  <c r="ED12"/>
  <c r="ED25"/>
  <c r="EF25"/>
  <c r="H7" i="35"/>
  <c r="EH25" i="39"/>
  <c r="EH15"/>
  <c r="C8" i="33"/>
  <c r="H7"/>
  <c r="EI25" i="39"/>
  <c r="EJ12"/>
  <c r="EJ15"/>
  <c r="H7" i="37"/>
  <c r="EB12" i="39"/>
  <c r="EB25"/>
  <c r="H7" i="29"/>
  <c r="DZ9" i="39"/>
  <c r="G7" i="4"/>
  <c r="DZ10" i="39"/>
  <c r="F7" i="4"/>
  <c r="F8" s="1"/>
  <c r="R4" i="36"/>
  <c r="DZ6" i="39"/>
  <c r="R2" i="4"/>
  <c r="R4" i="34"/>
  <c r="R4" i="32"/>
  <c r="R4" i="31"/>
  <c r="R4" i="30"/>
  <c r="R4" i="35"/>
  <c r="R4" i="38"/>
  <c r="R4" i="29"/>
  <c r="R4" i="33"/>
  <c r="R4" i="37"/>
  <c r="C11" i="39"/>
  <c r="C10"/>
  <c r="C13"/>
  <c r="C12"/>
  <c r="M11" i="4"/>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R3" i="28"/>
  <c r="B54" i="4"/>
  <c r="E54"/>
  <c r="L44"/>
  <c r="K54"/>
  <c r="H54"/>
  <c r="EL7" i="39" l="1"/>
  <c r="EL16" s="1"/>
  <c r="EL8"/>
  <c r="EL17" s="1"/>
  <c r="DZ17"/>
  <c r="EL9"/>
  <c r="DZ18"/>
  <c r="H7" i="4"/>
  <c r="G8"/>
  <c r="EL10" i="39"/>
  <c r="DZ19"/>
  <c r="EL6"/>
  <c r="EL15" s="1"/>
  <c r="DZ25"/>
  <c r="EL25" s="1"/>
  <c r="DZ15"/>
  <c r="C14"/>
  <c r="DZ12"/>
  <c r="EL12" s="1"/>
  <c r="C19" s="1"/>
  <c r="J5" i="4"/>
  <c r="R4"/>
  <c r="EL23" i="39"/>
  <c r="EL18" l="1"/>
  <c r="C20"/>
  <c r="C21"/>
  <c r="EL19"/>
  <c r="C22" l="1"/>
</calcChain>
</file>

<file path=xl/comments1.xml><?xml version="1.0" encoding="utf-8"?>
<comments xmlns="http://schemas.openxmlformats.org/spreadsheetml/2006/main">
  <authors>
    <author>Hoang Anh</author>
  </authors>
  <commentList>
    <comment ref="C56" authorId="0">
      <text>
        <r>
          <rPr>
            <sz val="9"/>
            <color indexed="81"/>
            <rFont val="Tahoma"/>
            <charset val="1"/>
          </rPr>
          <t xml:space="preserve">
Phần chênh này là thể hiện chênh lệch giữa thu nhập - (tất cả các khoản chi tiêu + tiết kiệm + đầu tư + trả nợ)</t>
        </r>
      </text>
    </comment>
  </commentList>
</comments>
</file>

<file path=xl/comments10.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11.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12.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13.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14.xml><?xml version="1.0" encoding="utf-8"?>
<comments xmlns="http://schemas.openxmlformats.org/spreadsheetml/2006/main">
  <authors>
    <author>Hoang Anh</author>
  </authors>
  <commentList>
    <comment ref="C8" authorId="0">
      <text>
        <r>
          <rPr>
            <sz val="9"/>
            <color indexed="81"/>
            <rFont val="Tahoma"/>
            <charset val="1"/>
          </rPr>
          <t xml:space="preserve">Thay đổi tháng xem báo cáo tại đây (1-&gt; 12)
</t>
        </r>
      </text>
    </comment>
  </commentList>
</comments>
</file>

<file path=xl/comments15.xml><?xml version="1.0" encoding="utf-8"?>
<comments xmlns="http://schemas.openxmlformats.org/spreadsheetml/2006/main">
  <authors>
    <author>Hoang Anh</author>
  </authors>
  <commentList>
    <comment ref="I5" authorId="0">
      <text>
        <r>
          <rPr>
            <sz val="9"/>
            <color indexed="81"/>
            <rFont val="Tahoma"/>
            <charset val="1"/>
          </rPr>
          <t xml:space="preserve">- Khai báo "Món vay" khi có các khoản nợ mới
- Khai báo "nợ ban đầu" khi món vay có số dư chuyển từ năm trước sang
</t>
        </r>
      </text>
    </comment>
  </commentList>
</comments>
</file>

<file path=xl/comments2.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3.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4.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5.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6.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7.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8.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comments9.xml><?xml version="1.0" encoding="utf-8"?>
<comments xmlns="http://schemas.openxmlformats.org/spreadsheetml/2006/main">
  <authors>
    <author>David Weliver</author>
  </authors>
  <commentList>
    <comment ref="A43" authorId="0">
      <text>
        <r>
          <rPr>
            <b/>
            <sz val="9"/>
            <color indexed="81"/>
            <rFont val="Tahoma"/>
            <family val="2"/>
          </rPr>
          <t>Taichinhcanhan.pro.vn</t>
        </r>
        <r>
          <rPr>
            <sz val="9"/>
            <color indexed="81"/>
            <rFont val="Tahoma"/>
            <family val="2"/>
          </rPr>
          <t xml:space="preserve">
Dữ liệu được lấy từ sheet Ngan sach. Bạn có thể đổi giá trị nào bạn muốn</t>
        </r>
      </text>
    </comment>
  </commentList>
</comments>
</file>

<file path=xl/sharedStrings.xml><?xml version="1.0" encoding="utf-8"?>
<sst xmlns="http://schemas.openxmlformats.org/spreadsheetml/2006/main" count="773" uniqueCount="126">
  <si>
    <t>Thu nhập</t>
  </si>
  <si>
    <t>Chi bất thường</t>
  </si>
  <si>
    <t>Chi thường xuyên</t>
  </si>
  <si>
    <t>Lương &amp; Thưởng</t>
  </si>
  <si>
    <t>Ngoài giờ</t>
  </si>
  <si>
    <t>Lãi</t>
  </si>
  <si>
    <t>Đơn vị tính:</t>
  </si>
  <si>
    <t>Nghìn đồng</t>
  </si>
  <si>
    <t>NGÂN SÁCH CHI TIÊU GIA ĐÌNH</t>
  </si>
  <si>
    <t>Bảo hiểm</t>
  </si>
  <si>
    <t>Khác</t>
  </si>
  <si>
    <t>Mua xe</t>
  </si>
  <si>
    <t>Tỉ lệ tiết kiệm</t>
  </si>
  <si>
    <t>Các chỉ số quan trọng</t>
  </si>
  <si>
    <t>Tổng hợp</t>
  </si>
  <si>
    <t>Tháng 01</t>
  </si>
  <si>
    <t>Thuê nhà</t>
  </si>
  <si>
    <t>Điện thoại</t>
  </si>
  <si>
    <t>Tổng</t>
  </si>
  <si>
    <t>Thức ăn</t>
  </si>
  <si>
    <t>Điện</t>
  </si>
  <si>
    <t>Khám bệnh</t>
  </si>
  <si>
    <t>Du lịch</t>
  </si>
  <si>
    <t>Chi tiêu</t>
  </si>
  <si>
    <t>Còn lại</t>
  </si>
  <si>
    <t>Tổng chi</t>
  </si>
  <si>
    <t>Đã chi</t>
  </si>
  <si>
    <t>Ngân sách</t>
  </si>
  <si>
    <t>Cố định</t>
  </si>
  <si>
    <t>Bất thường</t>
  </si>
  <si>
    <t>Chênh lệch</t>
  </si>
  <si>
    <t>ĐVT: Nghìn đồng</t>
  </si>
  <si>
    <t>Tổng thực tế</t>
  </si>
  <si>
    <t>Trả nợ</t>
  </si>
  <si>
    <t>Tiết kiệm &amp; đầu tư</t>
  </si>
  <si>
    <t>Tỉ lệ trả nợ/ thu nhập</t>
  </si>
  <si>
    <t>Tỉ lệ tiết kiệm khuyến khích: &gt; 50%</t>
  </si>
  <si>
    <t>T1</t>
  </si>
  <si>
    <t>T2</t>
  </si>
  <si>
    <t>T3</t>
  </si>
  <si>
    <t>T4</t>
  </si>
  <si>
    <t>T5</t>
  </si>
  <si>
    <t>T6</t>
  </si>
  <si>
    <t>T7</t>
  </si>
  <si>
    <t>T8</t>
  </si>
  <si>
    <t>T9</t>
  </si>
  <si>
    <t>T10</t>
  </si>
  <si>
    <t>T11</t>
  </si>
  <si>
    <t>T12</t>
  </si>
  <si>
    <t>Total</t>
  </si>
  <si>
    <t>Vay nợ cá nhân</t>
  </si>
  <si>
    <t>Thẻ tín dụng</t>
  </si>
  <si>
    <t>Tháng 02</t>
  </si>
  <si>
    <t>Tháng 03</t>
  </si>
  <si>
    <t>Tháng 04</t>
  </si>
  <si>
    <t>Tháng 05</t>
  </si>
  <si>
    <t>Tháng 06</t>
  </si>
  <si>
    <t>Tháng 07</t>
  </si>
  <si>
    <t>Tháng 08</t>
  </si>
  <si>
    <t>Tháng 09</t>
  </si>
  <si>
    <t>Tháng 10</t>
  </si>
  <si>
    <t>Tháng 11</t>
  </si>
  <si>
    <t>Tháng 12</t>
  </si>
  <si>
    <t>Chênh (Thu nhập - Chi)</t>
  </si>
  <si>
    <t>Thu nhập thực tế</t>
  </si>
  <si>
    <t>Tiết kiệm</t>
  </si>
  <si>
    <t>Tiền học cho con</t>
  </si>
  <si>
    <t>Đi lại + về quê</t>
  </si>
  <si>
    <t>TK Ngân hàng</t>
  </si>
  <si>
    <t>Chi cố định</t>
  </si>
  <si>
    <t>Tỷ trọng</t>
  </si>
  <si>
    <t>Trung bình</t>
  </si>
  <si>
    <t>Tiết kiệm - Đầu tư</t>
  </si>
  <si>
    <t>Vay Mua nhà</t>
  </si>
  <si>
    <t>Thực tế</t>
  </si>
  <si>
    <t>Chênh lêch</t>
  </si>
  <si>
    <t>Chi T.xuyên</t>
  </si>
  <si>
    <t>Chi B.Thường</t>
  </si>
  <si>
    <t>T.kiệm &amp; ĐT</t>
  </si>
  <si>
    <t>Ghi chú</t>
  </si>
  <si>
    <t>Tổng chi phí sinh hoạt</t>
  </si>
  <si>
    <t>Tháng</t>
  </si>
  <si>
    <t>Ngày tháng</t>
  </si>
  <si>
    <t>Nội dung</t>
  </si>
  <si>
    <t>Nợ mua nhà</t>
  </si>
  <si>
    <t>Trả nợ gốc lần 1</t>
  </si>
  <si>
    <t>STT</t>
  </si>
  <si>
    <t>Vay mua xe</t>
  </si>
  <si>
    <t>Vay A Hải</t>
  </si>
  <si>
    <t>Phát sinh mới</t>
  </si>
  <si>
    <t>Phát sinh thêm</t>
  </si>
  <si>
    <t>Đã trả</t>
  </si>
  <si>
    <t>.</t>
  </si>
  <si>
    <t>Nợ thẻ tín dụng tháng 7</t>
  </si>
  <si>
    <t xml:space="preserve">Đơn vị tính: </t>
  </si>
  <si>
    <t>1.000 VNĐ</t>
  </si>
  <si>
    <t>Món vay</t>
  </si>
  <si>
    <t>Vay ngân hàng</t>
  </si>
  <si>
    <t>Cả năm</t>
  </si>
  <si>
    <r>
      <t xml:space="preserve">Ứng dụng này được phát triển bởi </t>
    </r>
    <r>
      <rPr>
        <b/>
        <sz val="8"/>
        <rFont val="Arial"/>
        <family val="2"/>
      </rPr>
      <t>Taichinhcanhan.pro.vn.</t>
    </r>
    <r>
      <rPr>
        <sz val="8"/>
        <rFont val="Arial"/>
        <family val="2"/>
      </rPr>
      <t xml:space="preserve">
Khi bạn luyện tập thành thói quen trong việc kiểm soát chi tiêu bạn sẽ thấy cuộc đời bạn chuyển biến tích cực ra sao.
Email cho Trường tại hòm mail: </t>
    </r>
    <r>
      <rPr>
        <b/>
        <sz val="10"/>
        <rFont val="Arial"/>
        <family val="2"/>
      </rPr>
      <t>Tccn.pro.vn@gmail.com</t>
    </r>
    <r>
      <rPr>
        <b/>
        <sz val="8"/>
        <rFont val="Arial"/>
        <family val="2"/>
      </rPr>
      <t xml:space="preserve"> </t>
    </r>
    <r>
      <rPr>
        <sz val="8"/>
        <rFont val="Arial"/>
        <family val="2"/>
      </rPr>
      <t>khi cần trợ giúp nhé.</t>
    </r>
  </si>
  <si>
    <t>1. Lập Ngân sách trong năm</t>
  </si>
  <si>
    <t>3. Lên danh sách, theo dõi các khoản vay</t>
  </si>
  <si>
    <t>Bảng kê 02</t>
  </si>
  <si>
    <t>Bảng kê 01</t>
  </si>
  <si>
    <t xml:space="preserve">Khi phát sinh các món vay, khoản nợ mới: </t>
  </si>
  <si>
    <t>+ Cập nhật vào "Bảng kê 02" + Tên món vay</t>
  </si>
  <si>
    <t>+ Cập nhật trả nợ gốc cho các món vay/Phát sinh tổng số tiền vay mới cho từng món - Bảng kê 01</t>
  </si>
  <si>
    <t xml:space="preserve">Lập ngân sách cho </t>
  </si>
  <si>
    <t>+ Thu nhập</t>
  </si>
  <si>
    <t>+ Chi tiêu: Chi thường xuyên, chi cố định, chi bất thường</t>
  </si>
  <si>
    <t>+ Tiết kiệm - Đầu tư</t>
  </si>
  <si>
    <t>+ Trả nợ: Trả cả nợ gốc + lãi (nếu có) mỗi tháng</t>
  </si>
  <si>
    <t>4. Báo cáo thực tế trong năm</t>
  </si>
  <si>
    <t>+ Các dữ liệu về thu nhập, chi tiêu của năm sẽ chạy tự động khi cập nhật dữ liệu thực tế</t>
  </si>
  <si>
    <t>+ Cập nhật số liệu chi tiêu thực tế mỗi ngày / các tháng tương ứng</t>
  </si>
  <si>
    <t>+ Cảnh báo khi chi tiêu vượt ngân sách cho phép</t>
  </si>
  <si>
    <t>Click here</t>
  </si>
  <si>
    <t>+  Biểu đồ tháng: Chọn tháng -&gt; Dữ liệu chạy tự động</t>
  </si>
  <si>
    <t>2. Theo dõi Chi tiêu thực tế</t>
  </si>
  <si>
    <t>Nợ từ năm trước chuyển sang</t>
  </si>
  <si>
    <t>Đầu tư</t>
  </si>
  <si>
    <t>Mạng internet</t>
  </si>
  <si>
    <t>HƯỚNG DẪN SỬ DỤNG PHẦN MỀM</t>
  </si>
  <si>
    <t>BÁO CÁO TỔNG QUAN TÌNH HÌNH TÀI CHÍNH</t>
  </si>
  <si>
    <t>Cơ cấu chi tiêu cả năm</t>
  </si>
  <si>
    <t>Cơ cấu chi tiêu tháng</t>
  </si>
</sst>
</file>

<file path=xl/styles.xml><?xml version="1.0" encoding="utf-8"?>
<styleSheet xmlns="http://schemas.openxmlformats.org/spreadsheetml/2006/main">
  <numFmts count="4">
    <numFmt numFmtId="8" formatCode="&quot;$&quot;#,##0.00_);[Red]\(&quot;$&quot;#,##0.00\)"/>
    <numFmt numFmtId="43" formatCode="_(* #,##0.00_);_(* \(#,##0.00\);_(* &quot;-&quot;??_);_(@_)"/>
    <numFmt numFmtId="164" formatCode="_(* #,##0_);_(* \(#,##0\);_(* &quot;-&quot;??_);_(@_)"/>
    <numFmt numFmtId="165" formatCode="&quot;Ngày &quot;0"/>
  </numFmts>
  <fonts count="30">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0"/>
      <name val="Arial"/>
      <family val="2"/>
    </font>
    <font>
      <sz val="9"/>
      <color indexed="81"/>
      <name val="Tahoma"/>
      <family val="2"/>
    </font>
    <font>
      <b/>
      <sz val="9"/>
      <color indexed="81"/>
      <name val="Tahoma"/>
      <family val="2"/>
    </font>
    <font>
      <sz val="14"/>
      <name val="Arial"/>
      <family val="2"/>
    </font>
    <font>
      <sz val="8"/>
      <color theme="0"/>
      <name val="Arial"/>
      <family val="2"/>
    </font>
    <font>
      <sz val="8"/>
      <color theme="0" tint="-0.499984740745262"/>
      <name val="Arial"/>
      <family val="2"/>
    </font>
    <font>
      <b/>
      <sz val="14"/>
      <name val="Arial"/>
      <family val="2"/>
    </font>
    <font>
      <b/>
      <sz val="10"/>
      <name val="Arial"/>
      <family val="2"/>
    </font>
    <font>
      <i/>
      <sz val="8"/>
      <color theme="1"/>
      <name val="Calibri"/>
      <family val="2"/>
      <scheme val="minor"/>
    </font>
    <font>
      <sz val="8"/>
      <color rgb="FFFF0000"/>
      <name val="Arial"/>
      <family val="2"/>
    </font>
    <font>
      <b/>
      <sz val="10"/>
      <color theme="1"/>
      <name val="Arial"/>
      <family val="2"/>
    </font>
    <font>
      <b/>
      <sz val="8"/>
      <color theme="3" tint="-0.249977111117893"/>
      <name val="Arial"/>
      <family val="2"/>
    </font>
    <font>
      <sz val="8"/>
      <color theme="3" tint="-0.249977111117893"/>
      <name val="Arial"/>
      <family val="2"/>
    </font>
    <font>
      <sz val="11"/>
      <color theme="0"/>
      <name val="Calibri"/>
      <family val="2"/>
      <scheme val="minor"/>
    </font>
    <font>
      <i/>
      <sz val="8"/>
      <color theme="1"/>
      <name val="Arial"/>
      <family val="2"/>
    </font>
    <font>
      <i/>
      <sz val="8"/>
      <color indexed="8"/>
      <name val="Arial"/>
      <family val="2"/>
    </font>
    <font>
      <sz val="9"/>
      <color indexed="81"/>
      <name val="Tahoma"/>
      <charset val="1"/>
    </font>
    <font>
      <b/>
      <sz val="11"/>
      <color theme="1"/>
      <name val="Calibri"/>
      <family val="2"/>
      <scheme val="minor"/>
    </font>
    <font>
      <sz val="11"/>
      <color theme="1"/>
      <name val="Century Gothic"/>
      <family val="2"/>
    </font>
    <font>
      <b/>
      <i/>
      <sz val="11"/>
      <color theme="1"/>
      <name val="Century Gothic"/>
      <family val="2"/>
    </font>
    <font>
      <u/>
      <sz val="11"/>
      <color theme="10"/>
      <name val="Calibri"/>
      <family val="2"/>
    </font>
    <font>
      <b/>
      <sz val="14"/>
      <color theme="1"/>
      <name val="Century Gothic"/>
      <family val="2"/>
    </font>
    <font>
      <b/>
      <sz val="13"/>
      <name val="Arial"/>
      <family val="2"/>
    </font>
    <font>
      <b/>
      <sz val="16"/>
      <color theme="1"/>
      <name val="Calibri"/>
      <family val="2"/>
      <scheme val="minor"/>
    </font>
    <font>
      <b/>
      <sz val="9"/>
      <color theme="3"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indexed="64"/>
      </right>
      <top/>
      <bottom style="thin">
        <color theme="0" tint="-0.14999847407452621"/>
      </bottom>
      <diagonal/>
    </border>
    <border>
      <left/>
      <right/>
      <top/>
      <bottom style="thin">
        <color theme="0" tint="-0.14999847407452621"/>
      </bottom>
      <diagonal/>
    </border>
    <border>
      <left/>
      <right style="thin">
        <color indexed="64"/>
      </right>
      <top/>
      <bottom style="thin">
        <color theme="0" tint="-0.14999847407452621"/>
      </bottom>
      <diagonal/>
    </border>
  </borders>
  <cellStyleXfs count="3">
    <xf numFmtId="0" fontId="0" fillId="0" borderId="0"/>
    <xf numFmtId="43" fontId="1" fillId="0" borderId="0" applyFont="0" applyFill="0" applyBorder="0" applyAlignment="0" applyProtection="0"/>
    <xf numFmtId="0" fontId="25" fillId="0" borderId="0" applyNumberFormat="0" applyFill="0" applyBorder="0" applyAlignment="0" applyProtection="0">
      <alignment vertical="top"/>
      <protection locked="0"/>
    </xf>
  </cellStyleXfs>
  <cellXfs count="141">
    <xf numFmtId="0" fontId="0" fillId="0" borderId="0" xfId="0"/>
    <xf numFmtId="0" fontId="4" fillId="2" borderId="0" xfId="0" applyFont="1" applyFill="1"/>
    <xf numFmtId="0" fontId="4" fillId="2" borderId="0" xfId="0" applyFont="1" applyFill="1" applyBorder="1"/>
    <xf numFmtId="0" fontId="4" fillId="2" borderId="0" xfId="0" applyFont="1" applyFill="1" applyAlignment="1">
      <alignment horizontal="left"/>
    </xf>
    <xf numFmtId="0" fontId="8" fillId="2" borderId="0" xfId="0" applyFont="1" applyFill="1"/>
    <xf numFmtId="0" fontId="4" fillId="2" borderId="2" xfId="0" applyFont="1" applyFill="1" applyBorder="1"/>
    <xf numFmtId="0" fontId="4" fillId="2" borderId="0" xfId="0" applyFont="1" applyFill="1" applyBorder="1" applyAlignment="1">
      <alignment vertical="top" wrapText="1"/>
    </xf>
    <xf numFmtId="0" fontId="4" fillId="2" borderId="0" xfId="0" applyFont="1" applyFill="1" applyAlignment="1">
      <alignment horizontal="left" vertical="top"/>
    </xf>
    <xf numFmtId="0" fontId="4" fillId="4" borderId="0" xfId="0" applyFont="1" applyFill="1" applyBorder="1" applyAlignment="1">
      <alignment horizontal="center"/>
    </xf>
    <xf numFmtId="0" fontId="5" fillId="5" borderId="1" xfId="0" applyFont="1" applyFill="1" applyBorder="1" applyAlignment="1">
      <alignment horizontal="left" vertical="center"/>
    </xf>
    <xf numFmtId="0" fontId="9" fillId="5" borderId="1" xfId="0" applyFont="1" applyFill="1" applyBorder="1"/>
    <xf numFmtId="0" fontId="3" fillId="3" borderId="0" xfId="0" applyFont="1" applyFill="1" applyAlignment="1">
      <alignment horizontal="center"/>
    </xf>
    <xf numFmtId="43" fontId="4" fillId="2" borderId="0" xfId="1" applyFont="1" applyFill="1"/>
    <xf numFmtId="164" fontId="4" fillId="2" borderId="0" xfId="0" applyNumberFormat="1" applyFont="1" applyFill="1"/>
    <xf numFmtId="164" fontId="4" fillId="2" borderId="0" xfId="1" applyNumberFormat="1" applyFont="1" applyFill="1"/>
    <xf numFmtId="164" fontId="9" fillId="5" borderId="1" xfId="1" applyNumberFormat="1" applyFont="1" applyFill="1" applyBorder="1"/>
    <xf numFmtId="164" fontId="4" fillId="4" borderId="0" xfId="1" applyNumberFormat="1" applyFont="1" applyFill="1" applyBorder="1" applyAlignment="1">
      <alignment horizontal="right"/>
    </xf>
    <xf numFmtId="0" fontId="10" fillId="2" borderId="0" xfId="0" applyFont="1" applyFill="1" applyBorder="1" applyAlignment="1">
      <alignment wrapText="1"/>
    </xf>
    <xf numFmtId="0" fontId="4" fillId="6" borderId="0" xfId="0" applyFont="1" applyFill="1" applyAlignment="1">
      <alignment horizontal="left"/>
    </xf>
    <xf numFmtId="0" fontId="10" fillId="2" borderId="0" xfId="0" applyFont="1" applyFill="1" applyBorder="1" applyAlignment="1">
      <alignment horizontal="left" wrapText="1"/>
    </xf>
    <xf numFmtId="0" fontId="0" fillId="0" borderId="0" xfId="0"/>
    <xf numFmtId="0" fontId="4" fillId="2" borderId="0" xfId="0" applyFont="1" applyFill="1" applyBorder="1" applyAlignment="1">
      <alignment horizontal="left"/>
    </xf>
    <xf numFmtId="164" fontId="4" fillId="2" borderId="0" xfId="0" applyNumberFormat="1" applyFont="1" applyFill="1" applyBorder="1"/>
    <xf numFmtId="164" fontId="4" fillId="2" borderId="0" xfId="1" applyNumberFormat="1" applyFont="1" applyFill="1" applyBorder="1"/>
    <xf numFmtId="10" fontId="4" fillId="4" borderId="0" xfId="1" applyNumberFormat="1" applyFont="1" applyFill="1" applyBorder="1" applyAlignment="1">
      <alignment horizontal="right"/>
    </xf>
    <xf numFmtId="164" fontId="3" fillId="3" borderId="0" xfId="1" applyNumberFormat="1" applyFont="1" applyFill="1" applyBorder="1" applyAlignment="1">
      <alignment horizontal="center"/>
    </xf>
    <xf numFmtId="0" fontId="3" fillId="6" borderId="1" xfId="0" applyFont="1" applyFill="1" applyBorder="1" applyAlignment="1">
      <alignment horizontal="left" vertical="center"/>
    </xf>
    <xf numFmtId="0" fontId="4" fillId="6" borderId="1" xfId="0" applyFont="1" applyFill="1" applyBorder="1" applyAlignment="1">
      <alignment horizontal="center" vertical="center"/>
    </xf>
    <xf numFmtId="0" fontId="4" fillId="6" borderId="0" xfId="0" applyFont="1" applyFill="1" applyBorder="1" applyAlignment="1">
      <alignment horizontal="center"/>
    </xf>
    <xf numFmtId="38" fontId="4" fillId="6" borderId="0" xfId="1" applyNumberFormat="1" applyFont="1" applyFill="1" applyBorder="1" applyAlignment="1">
      <alignment horizontal="right"/>
    </xf>
    <xf numFmtId="38" fontId="14" fillId="6" borderId="0" xfId="1" applyNumberFormat="1" applyFont="1" applyFill="1" applyBorder="1" applyAlignment="1">
      <alignment horizontal="right"/>
    </xf>
    <xf numFmtId="0" fontId="3" fillId="7" borderId="0" xfId="0" applyFont="1" applyFill="1" applyAlignment="1">
      <alignment horizontal="center"/>
    </xf>
    <xf numFmtId="164" fontId="3" fillId="7" borderId="0" xfId="1" applyNumberFormat="1" applyFont="1" applyFill="1" applyBorder="1"/>
    <xf numFmtId="0" fontId="0" fillId="0" borderId="0" xfId="0"/>
    <xf numFmtId="0" fontId="0" fillId="0" borderId="0" xfId="0"/>
    <xf numFmtId="0" fontId="2" fillId="0" borderId="0" xfId="0" applyFont="1" applyFill="1" applyAlignment="1">
      <alignment horizontal="center"/>
    </xf>
    <xf numFmtId="0" fontId="9" fillId="0" borderId="0" xfId="0" applyFont="1" applyFill="1" applyAlignment="1">
      <alignment horizontal="center"/>
    </xf>
    <xf numFmtId="164" fontId="9" fillId="0" borderId="0" xfId="0" applyNumberFormat="1" applyFont="1" applyFill="1" applyAlignment="1">
      <alignment horizontal="center"/>
    </xf>
    <xf numFmtId="164" fontId="14" fillId="0" borderId="0" xfId="0" applyNumberFormat="1" applyFont="1" applyFill="1" applyAlignment="1">
      <alignment horizontal="center"/>
    </xf>
    <xf numFmtId="0" fontId="13" fillId="0" borderId="0" xfId="0" applyFont="1" applyFill="1" applyAlignment="1">
      <alignment horizontal="right"/>
    </xf>
    <xf numFmtId="0" fontId="2" fillId="0" borderId="0" xfId="0" applyFont="1" applyFill="1" applyAlignment="1">
      <alignment horizontal="right"/>
    </xf>
    <xf numFmtId="0" fontId="2" fillId="0" borderId="2" xfId="0" applyFont="1" applyFill="1" applyBorder="1" applyAlignment="1">
      <alignment horizontal="center"/>
    </xf>
    <xf numFmtId="0" fontId="11" fillId="0" borderId="0" xfId="0" applyFont="1" applyFill="1" applyBorder="1" applyAlignment="1">
      <alignment horizontal="left" vertical="center"/>
    </xf>
    <xf numFmtId="8" fontId="2" fillId="0" borderId="0" xfId="0" applyNumberFormat="1" applyFont="1" applyFill="1" applyAlignment="1">
      <alignment horizontal="right"/>
    </xf>
    <xf numFmtId="0" fontId="2" fillId="0" borderId="0" xfId="0" applyFont="1" applyFill="1" applyBorder="1" applyAlignment="1">
      <alignment horizontal="center"/>
    </xf>
    <xf numFmtId="0" fontId="4" fillId="0" borderId="2" xfId="0" applyFont="1" applyFill="1" applyBorder="1" applyAlignment="1">
      <alignment horizontal="center"/>
    </xf>
    <xf numFmtId="0" fontId="13" fillId="0" borderId="0" xfId="0" applyFont="1" applyFill="1" applyBorder="1" applyAlignment="1">
      <alignment horizontal="right"/>
    </xf>
    <xf numFmtId="0" fontId="5" fillId="8" borderId="13" xfId="0" applyFont="1" applyFill="1" applyBorder="1" applyAlignment="1">
      <alignment horizontal="center" vertical="center"/>
    </xf>
    <xf numFmtId="0" fontId="5" fillId="8" borderId="13" xfId="0" applyFont="1" applyFill="1" applyBorder="1" applyAlignment="1">
      <alignment horizontal="left" vertical="center"/>
    </xf>
    <xf numFmtId="0" fontId="9" fillId="8" borderId="14" xfId="0" applyFont="1" applyFill="1" applyBorder="1"/>
    <xf numFmtId="0" fontId="5" fillId="8" borderId="0" xfId="0" applyFont="1" applyFill="1" applyBorder="1" applyAlignment="1">
      <alignment horizontal="center" vertical="center"/>
    </xf>
    <xf numFmtId="17" fontId="5" fillId="8" borderId="0" xfId="0" applyNumberFormat="1" applyFont="1" applyFill="1" applyBorder="1" applyAlignment="1">
      <alignment horizontal="center" vertical="center"/>
    </xf>
    <xf numFmtId="165" fontId="16" fillId="0" borderId="9" xfId="0" applyNumberFormat="1" applyFont="1" applyFill="1" applyBorder="1" applyAlignment="1">
      <alignment horizontal="center"/>
    </xf>
    <xf numFmtId="164" fontId="17" fillId="0" borderId="5" xfId="1" applyNumberFormat="1" applyFont="1" applyFill="1" applyBorder="1" applyAlignment="1">
      <alignment horizontal="right"/>
    </xf>
    <xf numFmtId="164" fontId="17" fillId="0" borderId="7" xfId="1" applyNumberFormat="1" applyFont="1" applyFill="1" applyBorder="1" applyAlignment="1">
      <alignment horizontal="right"/>
    </xf>
    <xf numFmtId="164" fontId="17" fillId="0" borderId="25" xfId="1" applyNumberFormat="1" applyFont="1" applyFill="1" applyBorder="1" applyAlignment="1">
      <alignment horizontal="right"/>
    </xf>
    <xf numFmtId="164" fontId="17" fillId="0" borderId="35" xfId="1" applyNumberFormat="1" applyFont="1" applyFill="1" applyBorder="1" applyAlignment="1">
      <alignment horizontal="right"/>
    </xf>
    <xf numFmtId="165" fontId="16" fillId="0" borderId="8" xfId="0" applyNumberFormat="1" applyFont="1" applyFill="1" applyBorder="1" applyAlignment="1">
      <alignment horizontal="center"/>
    </xf>
    <xf numFmtId="164" fontId="17" fillId="0" borderId="3" xfId="1" applyNumberFormat="1" applyFont="1" applyFill="1" applyBorder="1" applyAlignment="1">
      <alignment horizontal="right"/>
    </xf>
    <xf numFmtId="164" fontId="17" fillId="0" borderId="6" xfId="1" applyNumberFormat="1" applyFont="1" applyFill="1" applyBorder="1" applyAlignment="1">
      <alignment horizontal="right"/>
    </xf>
    <xf numFmtId="164" fontId="17" fillId="0" borderId="26" xfId="1" applyNumberFormat="1" applyFont="1" applyFill="1" applyBorder="1" applyAlignment="1">
      <alignment horizontal="right"/>
    </xf>
    <xf numFmtId="165" fontId="16" fillId="0" borderId="18" xfId="0" applyNumberFormat="1" applyFont="1" applyFill="1" applyBorder="1" applyAlignment="1">
      <alignment horizontal="center"/>
    </xf>
    <xf numFmtId="164" fontId="17" fillId="0" borderId="19" xfId="1" applyNumberFormat="1" applyFont="1" applyFill="1" applyBorder="1" applyAlignment="1">
      <alignment horizontal="right"/>
    </xf>
    <xf numFmtId="164" fontId="17" fillId="0" borderId="20" xfId="1" applyNumberFormat="1" applyFont="1" applyFill="1" applyBorder="1" applyAlignment="1">
      <alignment horizontal="right"/>
    </xf>
    <xf numFmtId="164" fontId="17" fillId="0" borderId="21" xfId="1" applyNumberFormat="1" applyFont="1" applyFill="1" applyBorder="1" applyAlignment="1">
      <alignment horizontal="right"/>
    </xf>
    <xf numFmtId="164" fontId="17" fillId="0" borderId="2" xfId="1" applyNumberFormat="1" applyFont="1" applyFill="1" applyBorder="1" applyAlignment="1">
      <alignment horizontal="right"/>
    </xf>
    <xf numFmtId="164" fontId="17" fillId="0" borderId="27" xfId="1" applyNumberFormat="1" applyFont="1" applyFill="1" applyBorder="1" applyAlignment="1">
      <alignment horizontal="right"/>
    </xf>
    <xf numFmtId="0" fontId="16" fillId="0" borderId="32" xfId="0" applyFont="1" applyFill="1" applyBorder="1" applyAlignment="1">
      <alignment horizontal="center"/>
    </xf>
    <xf numFmtId="164" fontId="16" fillId="0" borderId="33" xfId="1" applyNumberFormat="1" applyFont="1" applyFill="1" applyBorder="1" applyAlignment="1">
      <alignment horizontal="right"/>
    </xf>
    <xf numFmtId="164" fontId="16" fillId="0" borderId="34" xfId="1" applyNumberFormat="1" applyFont="1" applyFill="1" applyBorder="1" applyAlignment="1">
      <alignment horizontal="right"/>
    </xf>
    <xf numFmtId="164" fontId="16" fillId="0" borderId="13" xfId="1" applyNumberFormat="1" applyFont="1" applyFill="1" applyBorder="1" applyAlignment="1">
      <alignment horizontal="right"/>
    </xf>
    <xf numFmtId="164" fontId="16" fillId="0" borderId="10" xfId="1" applyNumberFormat="1" applyFont="1" applyFill="1" applyBorder="1" applyAlignment="1">
      <alignment horizontal="right"/>
    </xf>
    <xf numFmtId="164" fontId="17" fillId="0" borderId="10" xfId="1" applyNumberFormat="1" applyFont="1" applyFill="1" applyBorder="1" applyAlignment="1">
      <alignment horizontal="right"/>
    </xf>
    <xf numFmtId="0" fontId="17" fillId="8" borderId="14" xfId="0" applyFont="1" applyFill="1" applyBorder="1"/>
    <xf numFmtId="0" fontId="17" fillId="0" borderId="2" xfId="0" applyFont="1" applyFill="1" applyBorder="1" applyAlignment="1">
      <alignment horizontal="center"/>
    </xf>
    <xf numFmtId="164" fontId="17" fillId="0" borderId="23" xfId="1" applyNumberFormat="1" applyFont="1" applyFill="1" applyBorder="1" applyAlignment="1">
      <alignment horizontal="right"/>
    </xf>
    <xf numFmtId="164" fontId="17" fillId="0" borderId="22" xfId="1" applyNumberFormat="1" applyFont="1" applyFill="1" applyBorder="1" applyAlignment="1">
      <alignment horizontal="right"/>
    </xf>
    <xf numFmtId="164" fontId="17" fillId="0" borderId="8" xfId="1" applyNumberFormat="1" applyFont="1" applyFill="1" applyBorder="1" applyAlignment="1">
      <alignment horizontal="right"/>
    </xf>
    <xf numFmtId="164" fontId="17" fillId="0" borderId="15" xfId="1" applyNumberFormat="1" applyFont="1" applyFill="1" applyBorder="1" applyAlignment="1">
      <alignment horizontal="right"/>
    </xf>
    <xf numFmtId="0" fontId="17" fillId="0" borderId="0" xfId="0" applyFont="1" applyFill="1" applyBorder="1" applyAlignment="1">
      <alignment horizontal="center"/>
    </xf>
    <xf numFmtId="164" fontId="17" fillId="0" borderId="4" xfId="1" applyNumberFormat="1" applyFont="1" applyFill="1" applyBorder="1" applyAlignment="1">
      <alignment horizontal="right"/>
    </xf>
    <xf numFmtId="164" fontId="17" fillId="0" borderId="24" xfId="1" applyNumberFormat="1" applyFont="1" applyFill="1" applyBorder="1" applyAlignment="1">
      <alignment horizontal="right"/>
    </xf>
    <xf numFmtId="0" fontId="16" fillId="0" borderId="10" xfId="0" applyFont="1" applyFill="1" applyBorder="1" applyAlignment="1">
      <alignment horizontal="center"/>
    </xf>
    <xf numFmtId="164" fontId="16" fillId="0" borderId="3" xfId="1" applyNumberFormat="1" applyFont="1" applyFill="1" applyBorder="1" applyAlignment="1">
      <alignment horizontal="right"/>
    </xf>
    <xf numFmtId="0" fontId="9" fillId="0" borderId="2" xfId="0" applyFont="1" applyFill="1" applyBorder="1" applyAlignment="1">
      <alignment horizontal="center"/>
    </xf>
    <xf numFmtId="0" fontId="17" fillId="0" borderId="17" xfId="0" applyFont="1" applyFill="1" applyBorder="1" applyAlignment="1">
      <alignment wrapText="1"/>
    </xf>
    <xf numFmtId="0" fontId="9" fillId="0" borderId="17" xfId="0" applyFont="1" applyFill="1" applyBorder="1" applyAlignment="1">
      <alignment wrapText="1"/>
    </xf>
    <xf numFmtId="10" fontId="17" fillId="0" borderId="3" xfId="1" applyNumberFormat="1" applyFont="1" applyFill="1" applyBorder="1" applyAlignment="1">
      <alignment horizontal="right"/>
    </xf>
    <xf numFmtId="0" fontId="11" fillId="2" borderId="0" xfId="0" applyFont="1" applyFill="1" applyBorder="1" applyAlignment="1">
      <alignment vertical="center"/>
    </xf>
    <xf numFmtId="0" fontId="18" fillId="0" borderId="0" xfId="0" applyFont="1"/>
    <xf numFmtId="0" fontId="5" fillId="8" borderId="16" xfId="0" applyFont="1" applyFill="1" applyBorder="1" applyAlignment="1">
      <alignment horizontal="center" vertical="center"/>
    </xf>
    <xf numFmtId="0" fontId="3" fillId="0" borderId="0" xfId="0" applyFont="1" applyFill="1" applyBorder="1" applyAlignment="1">
      <alignment horizontal="center" vertical="center"/>
    </xf>
    <xf numFmtId="14" fontId="17" fillId="0" borderId="3" xfId="1" applyNumberFormat="1" applyFont="1" applyFill="1" applyBorder="1" applyAlignment="1">
      <alignment horizontal="right"/>
    </xf>
    <xf numFmtId="0" fontId="5" fillId="8" borderId="0" xfId="0" applyFont="1" applyFill="1" applyBorder="1" applyAlignment="1">
      <alignment horizontal="center" vertical="center"/>
    </xf>
    <xf numFmtId="0" fontId="19" fillId="0" borderId="0" xfId="0" applyFont="1" applyFill="1" applyAlignment="1">
      <alignment horizontal="center"/>
    </xf>
    <xf numFmtId="0" fontId="20" fillId="0" borderId="0" xfId="0" applyFont="1" applyFill="1" applyAlignment="1">
      <alignment horizontal="center"/>
    </xf>
    <xf numFmtId="0" fontId="5" fillId="8" borderId="0" xfId="0" applyFont="1" applyFill="1" applyBorder="1" applyAlignment="1">
      <alignment horizontal="center" vertical="center"/>
    </xf>
    <xf numFmtId="0" fontId="22" fillId="0" borderId="0" xfId="0" applyFont="1"/>
    <xf numFmtId="0" fontId="23" fillId="0" borderId="0" xfId="0" applyFont="1"/>
    <xf numFmtId="0" fontId="24" fillId="0" borderId="0" xfId="0" applyFont="1"/>
    <xf numFmtId="0" fontId="23" fillId="0" borderId="0" xfId="0" quotePrefix="1" applyFont="1"/>
    <xf numFmtId="0" fontId="25" fillId="0" borderId="0" xfId="2" applyAlignment="1" applyProtection="1"/>
    <xf numFmtId="0" fontId="5" fillId="8" borderId="13" xfId="0" applyFont="1" applyFill="1" applyBorder="1" applyAlignment="1">
      <alignment horizontal="center" vertical="center" wrapText="1"/>
    </xf>
    <xf numFmtId="0" fontId="26" fillId="0" borderId="0" xfId="0" applyFont="1"/>
    <xf numFmtId="0" fontId="5" fillId="5" borderId="1" xfId="0" applyFont="1" applyFill="1" applyBorder="1" applyAlignment="1">
      <alignment horizontal="center" vertical="center"/>
    </xf>
    <xf numFmtId="0" fontId="29" fillId="0" borderId="0" xfId="1" applyNumberFormat="1" applyFont="1" applyFill="1" applyBorder="1" applyAlignment="1"/>
    <xf numFmtId="0" fontId="10" fillId="2" borderId="0" xfId="0" applyFont="1" applyFill="1" applyBorder="1" applyAlignment="1">
      <alignment horizontal="left" wrapText="1"/>
    </xf>
    <xf numFmtId="0" fontId="27" fillId="2" borderId="0" xfId="0" applyFont="1" applyFill="1" applyAlignment="1">
      <alignment horizontal="left"/>
    </xf>
    <xf numFmtId="0" fontId="4"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0" fillId="0" borderId="0" xfId="0" applyBorder="1"/>
    <xf numFmtId="164" fontId="17" fillId="0" borderId="10" xfId="1" applyNumberFormat="1" applyFont="1" applyFill="1" applyBorder="1" applyAlignment="1">
      <alignment horizontal="center"/>
    </xf>
    <xf numFmtId="164" fontId="17" fillId="0" borderId="11" xfId="1" applyNumberFormat="1" applyFont="1" applyFill="1" applyBorder="1" applyAlignment="1">
      <alignment horizontal="center"/>
    </xf>
    <xf numFmtId="164" fontId="17" fillId="0" borderId="28" xfId="1" applyNumberFormat="1" applyFont="1" applyFill="1" applyBorder="1" applyAlignment="1">
      <alignment horizontal="center"/>
    </xf>
    <xf numFmtId="164" fontId="17" fillId="0" borderId="29" xfId="1" applyNumberFormat="1" applyFont="1" applyFill="1" applyBorder="1" applyAlignment="1">
      <alignment horizontal="center"/>
    </xf>
    <xf numFmtId="164" fontId="17" fillId="0" borderId="12" xfId="1" applyNumberFormat="1" applyFont="1" applyFill="1" applyBorder="1" applyAlignment="1">
      <alignment horizontal="center"/>
    </xf>
    <xf numFmtId="164" fontId="17" fillId="0" borderId="30" xfId="1" applyNumberFormat="1" applyFont="1" applyFill="1" applyBorder="1" applyAlignment="1">
      <alignment horizontal="center"/>
    </xf>
    <xf numFmtId="164" fontId="17" fillId="0" borderId="31" xfId="1" applyNumberFormat="1" applyFont="1" applyFill="1" applyBorder="1" applyAlignment="1">
      <alignment horizontal="center"/>
    </xf>
    <xf numFmtId="164" fontId="16" fillId="0" borderId="10" xfId="1" applyNumberFormat="1" applyFont="1" applyFill="1" applyBorder="1" applyAlignment="1">
      <alignment horizontal="center"/>
    </xf>
    <xf numFmtId="0" fontId="15" fillId="0" borderId="0" xfId="0" applyFont="1" applyFill="1" applyAlignment="1">
      <alignment horizontal="center" vertical="center" wrapText="1"/>
    </xf>
    <xf numFmtId="0" fontId="5" fillId="8" borderId="0" xfId="0" applyFont="1" applyFill="1" applyBorder="1" applyAlignment="1">
      <alignment horizontal="center" vertical="center"/>
    </xf>
    <xf numFmtId="164" fontId="17" fillId="0" borderId="25" xfId="1" applyNumberFormat="1" applyFont="1" applyFill="1" applyBorder="1" applyAlignment="1">
      <alignment horizontal="center"/>
    </xf>
    <xf numFmtId="164" fontId="17" fillId="0" borderId="36" xfId="1" applyNumberFormat="1" applyFont="1" applyFill="1" applyBorder="1" applyAlignment="1">
      <alignment horizontal="center"/>
    </xf>
    <xf numFmtId="164" fontId="17" fillId="0" borderId="37" xfId="1" applyNumberFormat="1" applyFont="1" applyFill="1" applyBorder="1" applyAlignment="1">
      <alignment horizontal="center"/>
    </xf>
    <xf numFmtId="164" fontId="17" fillId="0" borderId="11" xfId="1" applyNumberFormat="1" applyFont="1" applyFill="1" applyBorder="1" applyAlignment="1">
      <alignment horizontal="center" wrapText="1"/>
    </xf>
    <xf numFmtId="164" fontId="17" fillId="0" borderId="28" xfId="1" applyNumberFormat="1" applyFont="1" applyFill="1" applyBorder="1" applyAlignment="1">
      <alignment horizontal="center" wrapText="1"/>
    </xf>
    <xf numFmtId="164" fontId="17" fillId="0" borderId="29" xfId="1" applyNumberFormat="1" applyFont="1" applyFill="1" applyBorder="1" applyAlignment="1">
      <alignment horizontal="center" wrapText="1"/>
    </xf>
    <xf numFmtId="164" fontId="17" fillId="0" borderId="12" xfId="1" applyNumberFormat="1" applyFont="1" applyFill="1" applyBorder="1" applyAlignment="1">
      <alignment horizontal="center" wrapText="1"/>
    </xf>
    <xf numFmtId="164" fontId="17" fillId="0" borderId="30" xfId="1" applyNumberFormat="1" applyFont="1" applyFill="1" applyBorder="1" applyAlignment="1">
      <alignment horizontal="center" wrapText="1"/>
    </xf>
    <xf numFmtId="164" fontId="17" fillId="0" borderId="31" xfId="1" applyNumberFormat="1" applyFont="1" applyFill="1" applyBorder="1" applyAlignment="1">
      <alignment horizontal="center" wrapText="1"/>
    </xf>
    <xf numFmtId="0" fontId="2" fillId="0" borderId="0" xfId="0" applyFont="1" applyFill="1" applyBorder="1" applyAlignment="1">
      <alignment horizontal="center" wrapText="1"/>
    </xf>
    <xf numFmtId="164" fontId="17" fillId="0" borderId="25" xfId="1" applyNumberFormat="1" applyFont="1" applyFill="1" applyBorder="1" applyAlignment="1">
      <alignment horizontal="center" wrapText="1"/>
    </xf>
    <xf numFmtId="164" fontId="17" fillId="0" borderId="36" xfId="1" applyNumberFormat="1" applyFont="1" applyFill="1" applyBorder="1" applyAlignment="1">
      <alignment horizontal="center" wrapText="1"/>
    </xf>
    <xf numFmtId="164" fontId="17" fillId="0" borderId="37" xfId="1" applyNumberFormat="1" applyFont="1" applyFill="1" applyBorder="1" applyAlignment="1">
      <alignment horizontal="center" wrapText="1"/>
    </xf>
    <xf numFmtId="0" fontId="28" fillId="9" borderId="0" xfId="0" applyFont="1" applyFill="1" applyAlignment="1">
      <alignment horizontal="center"/>
    </xf>
    <xf numFmtId="0" fontId="18" fillId="2" borderId="0" xfId="0" applyFont="1" applyFill="1" applyBorder="1"/>
    <xf numFmtId="164" fontId="9" fillId="2" borderId="0" xfId="1" applyNumberFormat="1" applyFont="1" applyFill="1" applyBorder="1" applyAlignment="1">
      <alignment horizontal="right"/>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10" fontId="9" fillId="2" borderId="0" xfId="1" applyNumberFormat="1" applyFont="1" applyFill="1" applyBorder="1" applyAlignment="1">
      <alignment horizontal="right"/>
    </xf>
    <xf numFmtId="0" fontId="9" fillId="2" borderId="0" xfId="0" applyFont="1" applyFill="1" applyBorder="1" applyAlignment="1">
      <alignment horizontal="center"/>
    </xf>
  </cellXfs>
  <cellStyles count="3">
    <cellStyle name="Comma" xfId="1" builtinId="3"/>
    <cellStyle name="Hyperlink" xfId="2" builtinId="8"/>
    <cellStyle name="Normal" xfId="0" builtinId="0"/>
  </cellStyles>
  <dxfs count="48">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theme="6" tint="0.79998168889431442"/>
        </patternFill>
      </fill>
    </dxf>
    <dxf>
      <font>
        <color rgb="FFFF0000"/>
      </font>
      <fill>
        <patternFill>
          <bgColor rgb="FFFFFF00"/>
        </patternFill>
      </fill>
    </dxf>
    <dxf>
      <fill>
        <patternFill>
          <bgColor rgb="FFF7F7F7"/>
        </patternFill>
      </fill>
    </dxf>
    <dxf>
      <fill>
        <patternFill>
          <bgColor rgb="FFF7F7F7"/>
        </patternFill>
      </fill>
    </dxf>
  </dxfs>
  <tableStyles count="0" defaultTableStyle="TableStyleMedium9" defaultPivotStyle="PivotStyleLight16"/>
  <colors>
    <mruColors>
      <color rgb="FFD892D5"/>
      <color rgb="FFF7F7F7"/>
      <color rgb="FFD9F2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0"/>
  <c:chart>
    <c:autoTitleDeleted val="1"/>
    <c:plotArea>
      <c:layout>
        <c:manualLayout>
          <c:layoutTarget val="inner"/>
          <c:xMode val="edge"/>
          <c:yMode val="edge"/>
          <c:x val="0.11933827773603004"/>
          <c:y val="0.32454870224555327"/>
          <c:w val="0.81697834761474164"/>
          <c:h val="0.56410104986876641"/>
        </c:manualLayout>
      </c:layout>
      <c:barChart>
        <c:barDir val="col"/>
        <c:grouping val="clustered"/>
        <c:ser>
          <c:idx val="0"/>
          <c:order val="0"/>
          <c:tx>
            <c:v>Thu nhập thực tế</c:v>
          </c:tx>
          <c:spPr>
            <a:solidFill>
              <a:schemeClr val="tx2">
                <a:lumMod val="40000"/>
                <a:lumOff val="60000"/>
              </a:schemeClr>
            </a:solidFill>
          </c:spPr>
          <c:val>
            <c:numRef>
              <c:f>BKCT!$DZ$22:$EK$22</c:f>
              <c:numCache>
                <c:formatCode>_(* #,##0_);_(* \(#,##0\);_(* "-"??_);_(@_)</c:formatCode>
                <c:ptCount val="12"/>
                <c:pt idx="0">
                  <c:v>18725</c:v>
                </c:pt>
                <c:pt idx="1">
                  <c:v>21725</c:v>
                </c:pt>
                <c:pt idx="2">
                  <c:v>19725</c:v>
                </c:pt>
                <c:pt idx="3">
                  <c:v>31500</c:v>
                </c:pt>
                <c:pt idx="4">
                  <c:v>16725</c:v>
                </c:pt>
                <c:pt idx="5">
                  <c:v>16725</c:v>
                </c:pt>
                <c:pt idx="6">
                  <c:v>22000</c:v>
                </c:pt>
                <c:pt idx="7">
                  <c:v>21000</c:v>
                </c:pt>
                <c:pt idx="8">
                  <c:v>18725</c:v>
                </c:pt>
                <c:pt idx="9">
                  <c:v>16725</c:v>
                </c:pt>
                <c:pt idx="10">
                  <c:v>17725</c:v>
                </c:pt>
                <c:pt idx="11">
                  <c:v>31000</c:v>
                </c:pt>
              </c:numCache>
            </c:numRef>
          </c:val>
        </c:ser>
        <c:ser>
          <c:idx val="1"/>
          <c:order val="1"/>
          <c:tx>
            <c:v>Thu nhập ngân sách</c:v>
          </c:tx>
          <c:spPr>
            <a:solidFill>
              <a:schemeClr val="accent4">
                <a:lumMod val="40000"/>
                <a:lumOff val="60000"/>
              </a:schemeClr>
            </a:solidFill>
          </c:spPr>
          <c:val>
            <c:numRef>
              <c:f>BKCT!$DZ$23:$EK$23</c:f>
              <c:numCache>
                <c:formatCode>_(* #,##0_);_(* \(#,##0\);_(* "-"??_);_(@_)</c:formatCode>
                <c:ptCount val="12"/>
                <c:pt idx="0">
                  <c:v>17500</c:v>
                </c:pt>
                <c:pt idx="1">
                  <c:v>17500</c:v>
                </c:pt>
                <c:pt idx="2">
                  <c:v>17500</c:v>
                </c:pt>
                <c:pt idx="3">
                  <c:v>32500</c:v>
                </c:pt>
                <c:pt idx="4">
                  <c:v>17500</c:v>
                </c:pt>
                <c:pt idx="5">
                  <c:v>17500</c:v>
                </c:pt>
                <c:pt idx="6">
                  <c:v>21500</c:v>
                </c:pt>
                <c:pt idx="7">
                  <c:v>17500</c:v>
                </c:pt>
                <c:pt idx="8">
                  <c:v>17500</c:v>
                </c:pt>
                <c:pt idx="9">
                  <c:v>17500</c:v>
                </c:pt>
                <c:pt idx="10">
                  <c:v>17500</c:v>
                </c:pt>
                <c:pt idx="11">
                  <c:v>27500</c:v>
                </c:pt>
              </c:numCache>
            </c:numRef>
          </c:val>
        </c:ser>
        <c:axId val="135629056"/>
        <c:axId val="135634944"/>
      </c:barChart>
      <c:lineChart>
        <c:grouping val="standard"/>
        <c:ser>
          <c:idx val="2"/>
          <c:order val="2"/>
          <c:tx>
            <c:v>Ngân sách Chi tiêu</c:v>
          </c:tx>
          <c:spPr>
            <a:ln w="19050">
              <a:solidFill>
                <a:srgbClr val="92D050"/>
              </a:solidFill>
            </a:ln>
          </c:spPr>
          <c:marker>
            <c:symbol val="none"/>
          </c:marker>
          <c:val>
            <c:numRef>
              <c:f>BKCT!$DZ$26:$EK$26</c:f>
              <c:numCache>
                <c:formatCode>_(* #,##0_);_(* \(#,##0\);_(* "-"??_);_(@_)</c:formatCode>
                <c:ptCount val="12"/>
                <c:pt idx="0">
                  <c:v>9875</c:v>
                </c:pt>
                <c:pt idx="1">
                  <c:v>9925</c:v>
                </c:pt>
                <c:pt idx="2">
                  <c:v>9875</c:v>
                </c:pt>
                <c:pt idx="3">
                  <c:v>9875</c:v>
                </c:pt>
                <c:pt idx="4">
                  <c:v>10075</c:v>
                </c:pt>
                <c:pt idx="5">
                  <c:v>9875</c:v>
                </c:pt>
                <c:pt idx="6">
                  <c:v>9875</c:v>
                </c:pt>
                <c:pt idx="7">
                  <c:v>9875</c:v>
                </c:pt>
                <c:pt idx="8">
                  <c:v>9875</c:v>
                </c:pt>
                <c:pt idx="9">
                  <c:v>9775</c:v>
                </c:pt>
                <c:pt idx="10">
                  <c:v>9775</c:v>
                </c:pt>
                <c:pt idx="11">
                  <c:v>9775</c:v>
                </c:pt>
              </c:numCache>
            </c:numRef>
          </c:val>
        </c:ser>
        <c:ser>
          <c:idx val="3"/>
          <c:order val="3"/>
          <c:tx>
            <c:v>Thực tế chi tiêu</c:v>
          </c:tx>
          <c:spPr>
            <a:ln w="19050">
              <a:solidFill>
                <a:srgbClr val="FFFF00"/>
              </a:solidFill>
            </a:ln>
          </c:spPr>
          <c:marker>
            <c:symbol val="none"/>
          </c:marker>
          <c:val>
            <c:numRef>
              <c:f>BKCT!$DZ$25:$EK$25</c:f>
              <c:numCache>
                <c:formatCode>_(* #,##0_);_(* \(#,##0\);_(* "-"??_);_(@_)</c:formatCode>
                <c:ptCount val="12"/>
                <c:pt idx="0">
                  <c:v>9505</c:v>
                </c:pt>
                <c:pt idx="1">
                  <c:v>9555</c:v>
                </c:pt>
                <c:pt idx="2">
                  <c:v>8055</c:v>
                </c:pt>
                <c:pt idx="3">
                  <c:v>7555</c:v>
                </c:pt>
                <c:pt idx="4">
                  <c:v>8055</c:v>
                </c:pt>
                <c:pt idx="5">
                  <c:v>7955</c:v>
                </c:pt>
                <c:pt idx="6">
                  <c:v>9055</c:v>
                </c:pt>
                <c:pt idx="7">
                  <c:v>9555</c:v>
                </c:pt>
                <c:pt idx="8">
                  <c:v>7955</c:v>
                </c:pt>
                <c:pt idx="9">
                  <c:v>8055</c:v>
                </c:pt>
                <c:pt idx="10">
                  <c:v>8255</c:v>
                </c:pt>
                <c:pt idx="11">
                  <c:v>9055</c:v>
                </c:pt>
              </c:numCache>
            </c:numRef>
          </c:val>
        </c:ser>
        <c:marker val="1"/>
        <c:axId val="135629056"/>
        <c:axId val="135634944"/>
      </c:lineChart>
      <c:catAx>
        <c:axId val="135629056"/>
        <c:scaling>
          <c:orientation val="minMax"/>
        </c:scaling>
        <c:axPos val="b"/>
        <c:tickLblPos val="nextTo"/>
        <c:crossAx val="135634944"/>
        <c:crosses val="autoZero"/>
        <c:auto val="1"/>
        <c:lblAlgn val="ctr"/>
        <c:lblOffset val="100"/>
      </c:catAx>
      <c:valAx>
        <c:axId val="135634944"/>
        <c:scaling>
          <c:orientation val="minMax"/>
        </c:scaling>
        <c:axPos val="l"/>
        <c:numFmt formatCode="#,###," sourceLinked="0"/>
        <c:tickLblPos val="nextTo"/>
        <c:crossAx val="135629056"/>
        <c:crosses val="autoZero"/>
        <c:crossBetween val="between"/>
      </c:valAx>
    </c:plotArea>
    <c:legend>
      <c:legendPos val="r"/>
      <c:layout>
        <c:manualLayout>
          <c:xMode val="edge"/>
          <c:yMode val="edge"/>
          <c:x val="0.11106946381614508"/>
          <c:y val="4.94428713652173E-2"/>
          <c:w val="0.8082556802393166"/>
          <c:h val="0.17530242053076711"/>
        </c:manualLayout>
      </c:layout>
    </c:legend>
    <c:plotVisOnly val="1"/>
    <c:dispBlanksAs val="gap"/>
  </c:chart>
  <c:spPr>
    <a:ln>
      <a:solidFill>
        <a:schemeClr val="bg1">
          <a:lumMod val="65000"/>
        </a:schemeClr>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0"/>
  <c:chart>
    <c:plotArea>
      <c:layout>
        <c:manualLayout>
          <c:layoutTarget val="inner"/>
          <c:xMode val="edge"/>
          <c:yMode val="edge"/>
          <c:x val="7.1247359618633085E-2"/>
          <c:y val="6.9043662359884572E-2"/>
          <c:w val="0.40437735173283396"/>
          <c:h val="0.89588550050028282"/>
        </c:manualLayout>
      </c:layout>
      <c:doughnutChart>
        <c:varyColors val="1"/>
        <c:ser>
          <c:idx val="0"/>
          <c:order val="0"/>
          <c:dPt>
            <c:idx val="0"/>
            <c:spPr>
              <a:solidFill>
                <a:srgbClr val="FFFF00"/>
              </a:solidFill>
            </c:spPr>
          </c:dPt>
          <c:dPt>
            <c:idx val="1"/>
            <c:spPr>
              <a:solidFill>
                <a:schemeClr val="accent2">
                  <a:lumMod val="40000"/>
                  <a:lumOff val="60000"/>
                </a:schemeClr>
              </a:solidFill>
            </c:spPr>
          </c:dPt>
          <c:dPt>
            <c:idx val="2"/>
            <c:spPr>
              <a:solidFill>
                <a:schemeClr val="tx2">
                  <a:lumMod val="40000"/>
                  <a:lumOff val="60000"/>
                </a:schemeClr>
              </a:solidFill>
            </c:spPr>
          </c:dPt>
          <c:dPt>
            <c:idx val="3"/>
            <c:spPr>
              <a:solidFill>
                <a:schemeClr val="accent6">
                  <a:lumMod val="60000"/>
                  <a:lumOff val="40000"/>
                </a:schemeClr>
              </a:solidFill>
            </c:spPr>
          </c:dPt>
          <c:dLbls>
            <c:showPercent val="1"/>
            <c:showLeaderLines val="1"/>
          </c:dLbls>
          <c:cat>
            <c:strRef>
              <c:f>BKCT!$B$19:$B$22</c:f>
              <c:strCache>
                <c:ptCount val="4"/>
                <c:pt idx="0">
                  <c:v>Chi tiêu</c:v>
                </c:pt>
                <c:pt idx="1">
                  <c:v>Tiết kiệm - Đầu tư</c:v>
                </c:pt>
                <c:pt idx="2">
                  <c:v>Trả nợ</c:v>
                </c:pt>
                <c:pt idx="3">
                  <c:v>Còn lại</c:v>
                </c:pt>
              </c:strCache>
            </c:strRef>
          </c:cat>
          <c:val>
            <c:numRef>
              <c:f>BKCT!$C$19:$C$22</c:f>
              <c:numCache>
                <c:formatCode>_(* #,##0_);_(* \(#,##0\);_(* "-"??_);_(@_)</c:formatCode>
                <c:ptCount val="4"/>
                <c:pt idx="0">
                  <c:v>102610</c:v>
                </c:pt>
                <c:pt idx="1">
                  <c:v>97300</c:v>
                </c:pt>
                <c:pt idx="2">
                  <c:v>51620</c:v>
                </c:pt>
                <c:pt idx="3">
                  <c:v>770</c:v>
                </c:pt>
              </c:numCache>
            </c:numRef>
          </c:val>
        </c:ser>
        <c:firstSliceAng val="0"/>
        <c:holeSize val="50"/>
      </c:doughnutChart>
    </c:plotArea>
    <c:legend>
      <c:legendPos val="r"/>
      <c:layout>
        <c:manualLayout>
          <c:xMode val="edge"/>
          <c:yMode val="edge"/>
          <c:x val="0.525153105861766"/>
          <c:y val="0.10081861895769655"/>
          <c:w val="0.43705139716031682"/>
          <c:h val="0.79909419332589926"/>
        </c:manualLayout>
      </c:layout>
    </c:legend>
    <c:plotVisOnly val="1"/>
    <c:dispBlanksAs val="zero"/>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6.3733979817408387E-2"/>
          <c:y val="2.5255502280092091E-2"/>
          <c:w val="0.42830614405243578"/>
          <c:h val="0.86618337512280241"/>
        </c:manualLayout>
      </c:layout>
      <c:pieChart>
        <c:varyColors val="1"/>
        <c:ser>
          <c:idx val="0"/>
          <c:order val="0"/>
          <c:explosion val="2"/>
          <c:dPt>
            <c:idx val="0"/>
            <c:spPr>
              <a:solidFill>
                <a:schemeClr val="tx2">
                  <a:lumMod val="75000"/>
                </a:schemeClr>
              </a:solidFill>
            </c:spPr>
          </c:dPt>
          <c:dPt>
            <c:idx val="1"/>
            <c:spPr>
              <a:solidFill>
                <a:schemeClr val="tx2">
                  <a:lumMod val="40000"/>
                  <a:lumOff val="60000"/>
                </a:schemeClr>
              </a:solidFill>
            </c:spPr>
          </c:dPt>
          <c:dPt>
            <c:idx val="2"/>
            <c:spPr>
              <a:solidFill>
                <a:srgbClr val="92D050"/>
              </a:solidFill>
            </c:spPr>
          </c:dPt>
          <c:dPt>
            <c:idx val="4"/>
            <c:spPr>
              <a:solidFill>
                <a:srgbClr val="FFC000"/>
              </a:solidFill>
            </c:spPr>
          </c:dPt>
          <c:dLbls>
            <c:dLblPos val="outEnd"/>
            <c:showPercent val="1"/>
            <c:showLeaderLines val="1"/>
          </c:dLbls>
          <c:cat>
            <c:strRef>
              <c:f>BKCT!$B$9:$B$14</c:f>
              <c:strCache>
                <c:ptCount val="6"/>
                <c:pt idx="0">
                  <c:v>Chi thường xuyên</c:v>
                </c:pt>
                <c:pt idx="1">
                  <c:v>Chi cố định</c:v>
                </c:pt>
                <c:pt idx="2">
                  <c:v>Chi bất thường</c:v>
                </c:pt>
                <c:pt idx="3">
                  <c:v>Tiết kiệm</c:v>
                </c:pt>
                <c:pt idx="4">
                  <c:v>Trả nợ</c:v>
                </c:pt>
                <c:pt idx="5">
                  <c:v>Còn lại</c:v>
                </c:pt>
              </c:strCache>
            </c:strRef>
          </c:cat>
          <c:val>
            <c:numRef>
              <c:f>BKCT!$C$9:$C$14</c:f>
              <c:numCache>
                <c:formatCode>0.00%</c:formatCode>
                <c:ptCount val="6"/>
                <c:pt idx="0">
                  <c:v>0.20926756352765322</c:v>
                </c:pt>
                <c:pt idx="1">
                  <c:v>0.27234678624813152</c:v>
                </c:pt>
                <c:pt idx="2">
                  <c:v>0</c:v>
                </c:pt>
                <c:pt idx="3">
                  <c:v>7.7727952167414044E-2</c:v>
                </c:pt>
                <c:pt idx="4">
                  <c:v>0.43647234678624813</c:v>
                </c:pt>
                <c:pt idx="5">
                  <c:v>4.1853512705530838E-3</c:v>
                </c:pt>
              </c:numCache>
            </c:numRef>
          </c:val>
        </c:ser>
        <c:dLbls>
          <c:showPercent val="1"/>
        </c:dLbls>
        <c:firstSliceAng val="0"/>
      </c:pieChart>
    </c:plotArea>
    <c:legend>
      <c:legendPos val="r"/>
      <c:layout>
        <c:manualLayout>
          <c:xMode val="edge"/>
          <c:yMode val="edge"/>
          <c:x val="0.58053815792109909"/>
          <c:y val="0.16326045836449232"/>
          <c:w val="0.39614245733095577"/>
          <c:h val="0.69582545198610002"/>
        </c:manualLayout>
      </c:layout>
    </c:legend>
    <c:plotVisOnly val="1"/>
    <c:dispBlanksAs val="zero"/>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T1'!A1"/><Relationship Id="rId2" Type="http://schemas.openxmlformats.org/officeDocument/2006/relationships/hyperlink" Target="#'Ngan sach'!A1"/><Relationship Id="rId1" Type="http://schemas.openxmlformats.org/officeDocument/2006/relationships/hyperlink" Target="#No!A1"/><Relationship Id="rId6" Type="http://schemas.openxmlformats.org/officeDocument/2006/relationships/hyperlink" Target="#No!A1"/><Relationship Id="rId5" Type="http://schemas.openxmlformats.org/officeDocument/2006/relationships/hyperlink" Target="#BKCT!A1"/><Relationship Id="rId4" Type="http://schemas.openxmlformats.org/officeDocument/2006/relationships/hyperlink" Target="#HOME!A1"/></Relationships>
</file>

<file path=xl/drawings/_rels/drawing10.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11.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12.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13.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14.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15.xml.rels><?xml version="1.0" encoding="UTF-8" standalone="yes"?>
<Relationships xmlns="http://schemas.openxmlformats.org/package/2006/relationships"><Relationship Id="rId8" Type="http://schemas.openxmlformats.org/officeDocument/2006/relationships/hyperlink" Target="#BKCT!A1"/><Relationship Id="rId3" Type="http://schemas.openxmlformats.org/officeDocument/2006/relationships/chart" Target="../charts/chart3.xml"/><Relationship Id="rId7" Type="http://schemas.openxmlformats.org/officeDocument/2006/relationships/hyperlink" Target="#HOME!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T1'!A1"/><Relationship Id="rId5" Type="http://schemas.openxmlformats.org/officeDocument/2006/relationships/hyperlink" Target="#'Ngan sach'!A1"/><Relationship Id="rId4" Type="http://schemas.openxmlformats.org/officeDocument/2006/relationships/hyperlink" Target="#No!A1"/><Relationship Id="rId9" Type="http://schemas.openxmlformats.org/officeDocument/2006/relationships/hyperlink" Target="#No!A1"/></Relationships>
</file>

<file path=xl/drawings/_rels/drawing16.xml.rels><?xml version="1.0" encoding="UTF-8" standalone="yes"?>
<Relationships xmlns="http://schemas.openxmlformats.org/package/2006/relationships"><Relationship Id="rId3" Type="http://schemas.openxmlformats.org/officeDocument/2006/relationships/hyperlink" Target="#'T1'!A1"/><Relationship Id="rId2" Type="http://schemas.openxmlformats.org/officeDocument/2006/relationships/hyperlink" Target="#'Ngan sach'!A1"/><Relationship Id="rId1" Type="http://schemas.openxmlformats.org/officeDocument/2006/relationships/hyperlink" Target="#No!A1"/><Relationship Id="rId6" Type="http://schemas.openxmlformats.org/officeDocument/2006/relationships/hyperlink" Target="#No!A1"/><Relationship Id="rId5" Type="http://schemas.openxmlformats.org/officeDocument/2006/relationships/hyperlink" Target="#BKCT!A1"/><Relationship Id="rId4" Type="http://schemas.openxmlformats.org/officeDocument/2006/relationships/hyperlink" Target="#HOME!A1"/></Relationships>
</file>

<file path=xl/drawings/_rels/drawing2.xml.rels><?xml version="1.0" encoding="UTF-8" standalone="yes"?>
<Relationships xmlns="http://schemas.openxmlformats.org/package/2006/relationships"><Relationship Id="rId3" Type="http://schemas.openxmlformats.org/officeDocument/2006/relationships/hyperlink" Target="#'T1'!A1"/><Relationship Id="rId2" Type="http://schemas.openxmlformats.org/officeDocument/2006/relationships/hyperlink" Target="#'Ngan sach'!A1"/><Relationship Id="rId1" Type="http://schemas.openxmlformats.org/officeDocument/2006/relationships/hyperlink" Target="#No!A1"/><Relationship Id="rId6" Type="http://schemas.openxmlformats.org/officeDocument/2006/relationships/hyperlink" Target="#No!A1"/><Relationship Id="rId5" Type="http://schemas.openxmlformats.org/officeDocument/2006/relationships/hyperlink" Target="#BKCT!A1"/><Relationship Id="rId4" Type="http://schemas.openxmlformats.org/officeDocument/2006/relationships/hyperlink" Target="#HOME!A1"/></Relationships>
</file>

<file path=xl/drawings/_rels/drawing3.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4.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5.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6.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7.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8.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_rels/drawing9.xml.rels><?xml version="1.0" encoding="UTF-8" standalone="yes"?>
<Relationships xmlns="http://schemas.openxmlformats.org/package/2006/relationships"><Relationship Id="rId8" Type="http://schemas.openxmlformats.org/officeDocument/2006/relationships/hyperlink" Target="#'T3'!A1"/><Relationship Id="rId13" Type="http://schemas.openxmlformats.org/officeDocument/2006/relationships/hyperlink" Target="#'T8'!A1"/><Relationship Id="rId3" Type="http://schemas.openxmlformats.org/officeDocument/2006/relationships/hyperlink" Target="#HOME!A1"/><Relationship Id="rId7" Type="http://schemas.openxmlformats.org/officeDocument/2006/relationships/hyperlink" Target="#'T2'!A1"/><Relationship Id="rId12" Type="http://schemas.openxmlformats.org/officeDocument/2006/relationships/hyperlink" Target="#'T7'!A1"/><Relationship Id="rId17" Type="http://schemas.openxmlformats.org/officeDocument/2006/relationships/hyperlink" Target="#'T12'!A1"/><Relationship Id="rId2" Type="http://schemas.openxmlformats.org/officeDocument/2006/relationships/hyperlink" Target="#'T1'!A1"/><Relationship Id="rId16" Type="http://schemas.openxmlformats.org/officeDocument/2006/relationships/hyperlink" Target="#'T11'!A1"/><Relationship Id="rId1" Type="http://schemas.openxmlformats.org/officeDocument/2006/relationships/hyperlink" Target="#'Ngan sach'!A1"/><Relationship Id="rId6" Type="http://schemas.openxmlformats.org/officeDocument/2006/relationships/hyperlink" Target="#'T1'!A1"/><Relationship Id="rId11" Type="http://schemas.openxmlformats.org/officeDocument/2006/relationships/hyperlink" Target="#'T6'!A1"/><Relationship Id="rId5" Type="http://schemas.openxmlformats.org/officeDocument/2006/relationships/hyperlink" Target="#No!A1"/><Relationship Id="rId15" Type="http://schemas.openxmlformats.org/officeDocument/2006/relationships/hyperlink" Target="#'T10'!A1"/><Relationship Id="rId10" Type="http://schemas.openxmlformats.org/officeDocument/2006/relationships/hyperlink" Target="#'T5'!A1"/><Relationship Id="rId4" Type="http://schemas.openxmlformats.org/officeDocument/2006/relationships/hyperlink" Target="#BKCT!A1"/><Relationship Id="rId9" Type="http://schemas.openxmlformats.org/officeDocument/2006/relationships/hyperlink" Target="#'T4'!A1"/><Relationship Id="rId14" Type="http://schemas.openxmlformats.org/officeDocument/2006/relationships/hyperlink" Target="#'T9'!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191</xdr:col>
      <xdr:colOff>554736</xdr:colOff>
      <xdr:row>1</xdr:row>
      <xdr:rowOff>142875</xdr:rowOff>
    </xdr:to>
    <xdr:grpSp>
      <xdr:nvGrpSpPr>
        <xdr:cNvPr id="2" name="Group 1">
          <a:hlinkClick xmlns:r="http://schemas.openxmlformats.org/officeDocument/2006/relationships" r:id="rId1"/>
        </xdr:cNvPr>
        <xdr:cNvGrpSpPr/>
      </xdr:nvGrpSpPr>
      <xdr:grpSpPr>
        <a:xfrm>
          <a:off x="0" y="0"/>
          <a:ext cx="116597811" cy="333375"/>
          <a:chOff x="19114" y="104775"/>
          <a:chExt cx="116988336" cy="333375"/>
        </a:xfrm>
      </xdr:grpSpPr>
      <xdr:sp macro="" textlink="">
        <xdr:nvSpPr>
          <xdr:cNvPr id="3" name="Rounded Rectangle 2">
            <a:hlinkClick xmlns:r="http://schemas.openxmlformats.org/officeDocument/2006/relationships" r:id="rId2" tooltip="Xem"/>
          </xdr:cNvPr>
          <xdr:cNvSpPr/>
        </xdr:nvSpPr>
        <xdr:spPr>
          <a:xfrm>
            <a:off x="28575"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3" tooltip="Xem"/>
          </xdr:cNvPr>
          <xdr:cNvSpPr/>
        </xdr:nvSpPr>
        <xdr:spPr>
          <a:xfrm>
            <a:off x="1286051"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4" tooltip="Xem"/>
          </xdr:cNvPr>
          <xdr:cNvSpPr/>
        </xdr:nvSpPr>
        <xdr:spPr>
          <a:xfrm>
            <a:off x="5058039" y="104775"/>
            <a:ext cx="1237986" cy="295275"/>
          </a:xfrm>
          <a:prstGeom prst="round1Rect">
            <a:avLst>
              <a:gd name="adj" fmla="val 5000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5" tooltip="Xem"/>
          </xdr:cNvPr>
          <xdr:cNvSpPr/>
        </xdr:nvSpPr>
        <xdr:spPr>
          <a:xfrm>
            <a:off x="2543087"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6" tooltip="Xem"/>
          </xdr:cNvPr>
          <xdr:cNvSpPr/>
        </xdr:nvSpPr>
        <xdr:spPr>
          <a:xfrm>
            <a:off x="3800563"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19114" y="438150"/>
            <a:ext cx="116988336" cy="0"/>
          </a:xfrm>
          <a:prstGeom prst="line">
            <a:avLst/>
          </a:prstGeom>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59" name="Group 58"/>
        <xdr:cNvGrpSpPr/>
      </xdr:nvGrpSpPr>
      <xdr:grpSpPr>
        <a:xfrm>
          <a:off x="0" y="0"/>
          <a:ext cx="118740936" cy="533400"/>
          <a:chOff x="0" y="0"/>
          <a:chExt cx="118740936" cy="533400"/>
        </a:xfrm>
      </xdr:grpSpPr>
      <xdr:sp macro="" textlink="">
        <xdr:nvSpPr>
          <xdr:cNvPr id="60" name="Rounded Rectangle 59">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61" name="Rounded Rectangle 60">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62" name="Round Single Corner Rectangle 61">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3" name="Rounded Rectangle 62">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64" name="Rounded Rectangle 63">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65" name="Straight Connector 64"/>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66" name="Rounded Rectangle 65">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a:t>
            </a:r>
          </a:p>
        </xdr:txBody>
      </xdr:sp>
      <xdr:sp macro="" textlink="">
        <xdr:nvSpPr>
          <xdr:cNvPr id="67" name="Rounded Rectangle 66">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68" name="Rounded Rectangle 67">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69" name="Rounded Rectangle 68">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70" name="Rounded Rectangle 69">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71" name="Rounded Rectangle 70">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72" name="Rounded Rectangle 71">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73" name="Rounded Rectangle 72">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74" name="Rounded Rectangle 73">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75" name="Rounded Rectangle 74">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76" name="Rounded Rectangle 75">
            <a:hlinkClick xmlns:r="http://schemas.openxmlformats.org/officeDocument/2006/relationships" r:id="rId16" tooltip="Xem"/>
          </xdr:cNvPr>
          <xdr:cNvSpPr/>
        </xdr:nvSpPr>
        <xdr:spPr>
          <a:xfrm>
            <a:off x="657225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11</a:t>
            </a:r>
          </a:p>
        </xdr:txBody>
      </xdr:sp>
      <xdr:sp macro="" textlink="">
        <xdr:nvSpPr>
          <xdr:cNvPr id="77" name="Round Single Corner Rectangle 76">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12</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190</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12</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47627</xdr:colOff>
      <xdr:row>4</xdr:row>
      <xdr:rowOff>171449</xdr:rowOff>
    </xdr:from>
    <xdr:to>
      <xdr:col>15</xdr:col>
      <xdr:colOff>66675</xdr:colOff>
      <xdr:row>24</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485775</xdr:colOff>
      <xdr:row>15</xdr:row>
      <xdr:rowOff>66675</xdr:rowOff>
    </xdr:from>
    <xdr:to>
      <xdr:col>8</xdr:col>
      <xdr:colOff>590549</xdr:colOff>
      <xdr:row>23</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447675</xdr:colOff>
      <xdr:row>5</xdr:row>
      <xdr:rowOff>38099</xdr:rowOff>
    </xdr:from>
    <xdr:to>
      <xdr:col>8</xdr:col>
      <xdr:colOff>476250</xdr:colOff>
      <xdr:row>14</xdr:row>
      <xdr:rowOff>28574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85532</xdr:colOff>
      <xdr:row>4</xdr:row>
      <xdr:rowOff>180975</xdr:rowOff>
    </xdr:from>
    <xdr:to>
      <xdr:col>8</xdr:col>
      <xdr:colOff>676274</xdr:colOff>
      <xdr:row>14</xdr:row>
      <xdr:rowOff>114300</xdr:rowOff>
    </xdr:to>
    <xdr:sp macro="" textlink="">
      <xdr:nvSpPr>
        <xdr:cNvPr id="13" name="Rectangle 12"/>
        <xdr:cNvSpPr/>
      </xdr:nvSpPr>
      <xdr:spPr>
        <a:xfrm>
          <a:off x="85532" y="942975"/>
          <a:ext cx="6286692" cy="1838325"/>
        </a:xfrm>
        <a:prstGeom prst="rect">
          <a:avLst/>
        </a:prstGeom>
        <a:noFill/>
        <a:ln w="9525">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85723</xdr:colOff>
      <xdr:row>15</xdr:row>
      <xdr:rowOff>9524</xdr:rowOff>
    </xdr:from>
    <xdr:to>
      <xdr:col>8</xdr:col>
      <xdr:colOff>673225</xdr:colOff>
      <xdr:row>24</xdr:row>
      <xdr:rowOff>104774</xdr:rowOff>
    </xdr:to>
    <xdr:sp macro="" textlink="">
      <xdr:nvSpPr>
        <xdr:cNvPr id="14" name="Rectangle 13"/>
        <xdr:cNvSpPr/>
      </xdr:nvSpPr>
      <xdr:spPr>
        <a:xfrm>
          <a:off x="85723" y="2943224"/>
          <a:ext cx="6245352" cy="1933575"/>
        </a:xfrm>
        <a:prstGeom prst="rect">
          <a:avLst/>
        </a:prstGeom>
        <a:noFill/>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editAs="absolute">
    <xdr:from>
      <xdr:col>0</xdr:col>
      <xdr:colOff>0</xdr:colOff>
      <xdr:row>0</xdr:row>
      <xdr:rowOff>0</xdr:rowOff>
    </xdr:from>
    <xdr:to>
      <xdr:col>189</xdr:col>
      <xdr:colOff>59436</xdr:colOff>
      <xdr:row>1</xdr:row>
      <xdr:rowOff>142875</xdr:rowOff>
    </xdr:to>
    <xdr:grpSp>
      <xdr:nvGrpSpPr>
        <xdr:cNvPr id="15" name="Group 14">
          <a:hlinkClick xmlns:r="http://schemas.openxmlformats.org/officeDocument/2006/relationships" r:id="rId4"/>
        </xdr:cNvPr>
        <xdr:cNvGrpSpPr/>
      </xdr:nvGrpSpPr>
      <xdr:grpSpPr>
        <a:xfrm>
          <a:off x="0" y="0"/>
          <a:ext cx="116988336" cy="333375"/>
          <a:chOff x="28575" y="104775"/>
          <a:chExt cx="116988336" cy="333375"/>
        </a:xfrm>
      </xdr:grpSpPr>
      <xdr:sp macro="" textlink="">
        <xdr:nvSpPr>
          <xdr:cNvPr id="16" name="Rounded Rectangle 15">
            <a:hlinkClick xmlns:r="http://schemas.openxmlformats.org/officeDocument/2006/relationships" r:id="rId5" tooltip="Xem"/>
          </xdr:cNvPr>
          <xdr:cNvSpPr/>
        </xdr:nvSpPr>
        <xdr:spPr>
          <a:xfrm>
            <a:off x="28575"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17" name="Rounded Rectangle 16">
            <a:hlinkClick xmlns:r="http://schemas.openxmlformats.org/officeDocument/2006/relationships" r:id="rId6" tooltip="xem"/>
          </xdr:cNvPr>
          <xdr:cNvSpPr/>
        </xdr:nvSpPr>
        <xdr:spPr>
          <a:xfrm>
            <a:off x="1286051"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18" name="Round Single Corner Rectangle 17">
            <a:hlinkClick xmlns:r="http://schemas.openxmlformats.org/officeDocument/2006/relationships" r:id="rId7" tooltip="Xem"/>
          </xdr:cNvPr>
          <xdr:cNvSpPr/>
        </xdr:nvSpPr>
        <xdr:spPr>
          <a:xfrm>
            <a:off x="5058039" y="104775"/>
            <a:ext cx="1237986" cy="295275"/>
          </a:xfrm>
          <a:prstGeom prst="round1Rect">
            <a:avLst>
              <a:gd name="adj" fmla="val 5000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19" name="Rounded Rectangle 18">
            <a:hlinkClick xmlns:r="http://schemas.openxmlformats.org/officeDocument/2006/relationships" r:id="rId8" tooltip="Xem"/>
          </xdr:cNvPr>
          <xdr:cNvSpPr/>
        </xdr:nvSpPr>
        <xdr:spPr>
          <a:xfrm>
            <a:off x="2543087" y="104775"/>
            <a:ext cx="1237986"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20" name="Rounded Rectangle 19">
            <a:hlinkClick xmlns:r="http://schemas.openxmlformats.org/officeDocument/2006/relationships" r:id="rId9" tooltip="Xem"/>
          </xdr:cNvPr>
          <xdr:cNvSpPr/>
        </xdr:nvSpPr>
        <xdr:spPr>
          <a:xfrm>
            <a:off x="3800563"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21" name="Straight Connector 20"/>
          <xdr:cNvCxnSpPr/>
        </xdr:nvCxnSpPr>
        <xdr:spPr>
          <a:xfrm flipV="1">
            <a:off x="28575" y="438150"/>
            <a:ext cx="116988336" cy="0"/>
          </a:xfrm>
          <a:prstGeom prst="line">
            <a:avLst/>
          </a:prstGeom>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183</xdr:col>
      <xdr:colOff>478536</xdr:colOff>
      <xdr:row>1</xdr:row>
      <xdr:rowOff>142875</xdr:rowOff>
    </xdr:to>
    <xdr:grpSp>
      <xdr:nvGrpSpPr>
        <xdr:cNvPr id="2" name="Group 1">
          <a:hlinkClick xmlns:r="http://schemas.openxmlformats.org/officeDocument/2006/relationships" r:id="rId1"/>
        </xdr:cNvPr>
        <xdr:cNvGrpSpPr/>
      </xdr:nvGrpSpPr>
      <xdr:grpSpPr>
        <a:xfrm>
          <a:off x="0" y="0"/>
          <a:ext cx="116988336" cy="333375"/>
          <a:chOff x="28575" y="104775"/>
          <a:chExt cx="116988336" cy="333375"/>
        </a:xfrm>
      </xdr:grpSpPr>
      <xdr:sp macro="" textlink="">
        <xdr:nvSpPr>
          <xdr:cNvPr id="3" name="Rounded Rectangle 2">
            <a:hlinkClick xmlns:r="http://schemas.openxmlformats.org/officeDocument/2006/relationships" r:id="rId2" tooltip="Xem"/>
          </xdr:cNvPr>
          <xdr:cNvSpPr/>
        </xdr:nvSpPr>
        <xdr:spPr>
          <a:xfrm>
            <a:off x="28575"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3" tooltip="xem"/>
          </xdr:cNvPr>
          <xdr:cNvSpPr/>
        </xdr:nvSpPr>
        <xdr:spPr>
          <a:xfrm>
            <a:off x="1286051"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4" tooltip="Xem"/>
          </xdr:cNvPr>
          <xdr:cNvSpPr/>
        </xdr:nvSpPr>
        <xdr:spPr>
          <a:xfrm>
            <a:off x="5058039" y="104775"/>
            <a:ext cx="1237986" cy="295275"/>
          </a:xfrm>
          <a:prstGeom prst="round1Rect">
            <a:avLst>
              <a:gd name="adj" fmla="val 5000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5" tooltip="Xem"/>
          </xdr:cNvPr>
          <xdr:cNvSpPr/>
        </xdr:nvSpPr>
        <xdr:spPr>
          <a:xfrm>
            <a:off x="2543087"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6" tooltip="Xem"/>
          </xdr:cNvPr>
          <xdr:cNvSpPr/>
        </xdr:nvSpPr>
        <xdr:spPr>
          <a:xfrm>
            <a:off x="3800563" y="104775"/>
            <a:ext cx="1237986"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28575" y="438150"/>
            <a:ext cx="116988336" cy="0"/>
          </a:xfrm>
          <a:prstGeom prst="line">
            <a:avLst/>
          </a:prstGeom>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188</xdr:col>
      <xdr:colOff>516636</xdr:colOff>
      <xdr:row>1</xdr:row>
      <xdr:rowOff>161925</xdr:rowOff>
    </xdr:to>
    <xdr:grpSp>
      <xdr:nvGrpSpPr>
        <xdr:cNvPr id="12" name="Group 11">
          <a:hlinkClick xmlns:r="http://schemas.openxmlformats.org/officeDocument/2006/relationships" r:id="rId1"/>
        </xdr:cNvPr>
        <xdr:cNvGrpSpPr/>
      </xdr:nvGrpSpPr>
      <xdr:grpSpPr>
        <a:xfrm>
          <a:off x="0" y="0"/>
          <a:ext cx="116102511" cy="333375"/>
          <a:chOff x="19126" y="104775"/>
          <a:chExt cx="116988336" cy="333375"/>
        </a:xfrm>
      </xdr:grpSpPr>
      <xdr:sp macro="" textlink="">
        <xdr:nvSpPr>
          <xdr:cNvPr id="2" name="Rounded Rectangle 1">
            <a:hlinkClick xmlns:r="http://schemas.openxmlformats.org/officeDocument/2006/relationships" r:id="rId2"/>
          </xdr:cNvPr>
          <xdr:cNvSpPr/>
        </xdr:nvSpPr>
        <xdr:spPr>
          <a:xfrm>
            <a:off x="28575" y="104775"/>
            <a:ext cx="1237986"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3" name="Rounded Rectangle 2">
            <a:hlinkClick xmlns:r="http://schemas.openxmlformats.org/officeDocument/2006/relationships" r:id="rId3" tooltip="Xem"/>
          </xdr:cNvPr>
          <xdr:cNvSpPr/>
        </xdr:nvSpPr>
        <xdr:spPr>
          <a:xfrm>
            <a:off x="1286051"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4" tooltip="Xem"/>
          </xdr:cNvPr>
          <xdr:cNvSpPr/>
        </xdr:nvSpPr>
        <xdr:spPr>
          <a:xfrm>
            <a:off x="5058039" y="104775"/>
            <a:ext cx="1237986" cy="295275"/>
          </a:xfrm>
          <a:prstGeom prst="round1Rect">
            <a:avLst>
              <a:gd name="adj" fmla="val 5000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5" tooltip="Xem"/>
          </xdr:cNvPr>
          <xdr:cNvSpPr/>
        </xdr:nvSpPr>
        <xdr:spPr>
          <a:xfrm>
            <a:off x="2543087"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6" tooltip="Xem"/>
          </xdr:cNvPr>
          <xdr:cNvSpPr/>
        </xdr:nvSpPr>
        <xdr:spPr>
          <a:xfrm>
            <a:off x="3800563" y="104775"/>
            <a:ext cx="1237986"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11" name="Straight Connector 10"/>
          <xdr:cNvCxnSpPr/>
        </xdr:nvCxnSpPr>
        <xdr:spPr>
          <a:xfrm flipV="1">
            <a:off x="19126" y="438150"/>
            <a:ext cx="116988336" cy="0"/>
          </a:xfrm>
          <a:prstGeom prst="line">
            <a:avLst/>
          </a:prstGeom>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190</xdr:col>
      <xdr:colOff>135636</xdr:colOff>
      <xdr:row>3</xdr:row>
      <xdr:rowOff>19050</xdr:rowOff>
    </xdr:to>
    <xdr:grpSp>
      <xdr:nvGrpSpPr>
        <xdr:cNvPr id="29" name="Group 28"/>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189</xdr:col>
      <xdr:colOff>573786</xdr:colOff>
      <xdr:row>3</xdr:row>
      <xdr:rowOff>19050</xdr:rowOff>
    </xdr:to>
    <xdr:grpSp>
      <xdr:nvGrpSpPr>
        <xdr:cNvPr id="3" name="Group 2"/>
        <xdr:cNvGrpSpPr/>
      </xdr:nvGrpSpPr>
      <xdr:grpSpPr>
        <a:xfrm>
          <a:off x="0" y="0"/>
          <a:ext cx="118740936" cy="533400"/>
          <a:chOff x="0" y="0"/>
          <a:chExt cx="118740936" cy="533400"/>
        </a:xfrm>
      </xdr:grpSpPr>
      <xdr:sp macro="" textlink="">
        <xdr:nvSpPr>
          <xdr:cNvPr id="4" name="Rounded Rectangle 3">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5" name="Rounded Rectangle 4">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6" name="Round Single Corner Rectangle 5">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7" name="Rounded Rectangle 6">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8" name="Rounded Rectangle 7">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9" name="Straight Connector 8"/>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10" name="Rounded Rectangle 9">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1" name="Rounded Rectangle 10">
            <a:hlinkClick xmlns:r="http://schemas.openxmlformats.org/officeDocument/2006/relationships" r:id="rId7" tooltip="Xem"/>
          </xdr:cNvPr>
          <xdr:cNvSpPr/>
        </xdr:nvSpPr>
        <xdr:spPr>
          <a:xfrm>
            <a:off x="657225"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2</a:t>
            </a:r>
          </a:p>
        </xdr:txBody>
      </xdr:sp>
      <xdr:sp macro="" textlink="">
        <xdr:nvSpPr>
          <xdr:cNvPr id="12" name="Rounded Rectangle 11">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3" name="Rounded Rectangle 12">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4" name="Rounded Rectangle 13">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5" name="Rounded Rectangle 14">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6" name="Rounded Rectangle 15">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7" name="Rounded Rectangle 16">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8" name="Rounded Rectangle 17">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9" name="Rounded Rectangle 18">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20" name="Rounded Rectangle 19">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1" name="Round Single Corner Rectangle 20">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193</xdr:col>
      <xdr:colOff>288036</xdr:colOff>
      <xdr:row>3</xdr:row>
      <xdr:rowOff>19050</xdr:rowOff>
    </xdr:to>
    <xdr:grpSp>
      <xdr:nvGrpSpPr>
        <xdr:cNvPr id="2" name="Group 1"/>
        <xdr:cNvGrpSpPr/>
      </xdr:nvGrpSpPr>
      <xdr:grpSpPr>
        <a:xfrm>
          <a:off x="0" y="0"/>
          <a:ext cx="118740936" cy="533400"/>
          <a:chOff x="0" y="0"/>
          <a:chExt cx="118740936" cy="533400"/>
        </a:xfrm>
      </xdr:grpSpPr>
      <xdr:sp macro="" textlink="">
        <xdr:nvSpPr>
          <xdr:cNvPr id="3" name="Rounded Rectangle 2">
            <a:hlinkClick xmlns:r="http://schemas.openxmlformats.org/officeDocument/2006/relationships" r:id="rId1" tooltip="Xem"/>
          </xdr:cNvPr>
          <xdr:cNvSpPr/>
        </xdr:nvSpPr>
        <xdr:spPr>
          <a:xfrm>
            <a:off x="0"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NGÂN</a:t>
            </a:r>
            <a:r>
              <a:rPr lang="en-US" sz="1100" baseline="0"/>
              <a:t> SÁCH</a:t>
            </a:r>
            <a:endParaRPr lang="en-US" sz="1100"/>
          </a:p>
        </xdr:txBody>
      </xdr:sp>
      <xdr:sp macro="" textlink="">
        <xdr:nvSpPr>
          <xdr:cNvPr id="4" name="Rounded Rectangle 3">
            <a:hlinkClick xmlns:r="http://schemas.openxmlformats.org/officeDocument/2006/relationships" r:id="rId2" tooltip="Xem"/>
          </xdr:cNvPr>
          <xdr:cNvSpPr/>
        </xdr:nvSpPr>
        <xdr:spPr>
          <a:xfrm>
            <a:off x="1276314" y="0"/>
            <a:ext cx="1256532" cy="295275"/>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100"/>
              <a:t>THỰC</a:t>
            </a:r>
            <a:r>
              <a:rPr lang="en-US" sz="1100" baseline="0"/>
              <a:t> TẾ</a:t>
            </a:r>
            <a:endParaRPr lang="en-US" sz="1100"/>
          </a:p>
        </xdr:txBody>
      </xdr:sp>
      <xdr:sp macro="" textlink="">
        <xdr:nvSpPr>
          <xdr:cNvPr id="5" name="Round Single Corner Rectangle 4">
            <a:hlinkClick xmlns:r="http://schemas.openxmlformats.org/officeDocument/2006/relationships" r:id="rId3" tooltip="Xem"/>
          </xdr:cNvPr>
          <xdr:cNvSpPr/>
        </xdr:nvSpPr>
        <xdr:spPr>
          <a:xfrm>
            <a:off x="5104810" y="0"/>
            <a:ext cx="1256532" cy="295275"/>
          </a:xfrm>
          <a:prstGeom prst="round1Rect">
            <a:avLst>
              <a:gd name="adj" fmla="val 3064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HOME</a:t>
            </a:r>
          </a:p>
        </xdr:txBody>
      </xdr:sp>
      <xdr:sp macro="" textlink="">
        <xdr:nvSpPr>
          <xdr:cNvPr id="6" name="Rounded Rectangle 5">
            <a:hlinkClick xmlns:r="http://schemas.openxmlformats.org/officeDocument/2006/relationships" r:id="rId4" tooltip="Xem"/>
          </xdr:cNvPr>
          <xdr:cNvSpPr/>
        </xdr:nvSpPr>
        <xdr:spPr>
          <a:xfrm>
            <a:off x="2552182"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BÁO</a:t>
            </a:r>
            <a:r>
              <a:rPr lang="en-US" sz="1100" baseline="0"/>
              <a:t> CÁO</a:t>
            </a:r>
            <a:endParaRPr lang="en-US" sz="1100"/>
          </a:p>
        </xdr:txBody>
      </xdr:sp>
      <xdr:sp macro="" textlink="">
        <xdr:nvSpPr>
          <xdr:cNvPr id="7" name="Rounded Rectangle 6">
            <a:hlinkClick xmlns:r="http://schemas.openxmlformats.org/officeDocument/2006/relationships" r:id="rId5" tooltip="Xem"/>
          </xdr:cNvPr>
          <xdr:cNvSpPr/>
        </xdr:nvSpPr>
        <xdr:spPr>
          <a:xfrm>
            <a:off x="3828496" y="0"/>
            <a:ext cx="1256532" cy="295275"/>
          </a:xfrm>
          <a:prstGeom prst="roundRect">
            <a:avLst>
              <a:gd name="adj" fmla="val 0"/>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100"/>
              <a:t>THEO</a:t>
            </a:r>
            <a:r>
              <a:rPr lang="en-US" sz="1100" baseline="0"/>
              <a:t> DÕI NỢ</a:t>
            </a:r>
            <a:endParaRPr lang="en-US" sz="1100"/>
          </a:p>
        </xdr:txBody>
      </xdr:sp>
      <xdr:cxnSp macro="">
        <xdr:nvCxnSpPr>
          <xdr:cNvPr id="8" name="Straight Connector 7"/>
          <xdr:cNvCxnSpPr/>
        </xdr:nvCxnSpPr>
        <xdr:spPr>
          <a:xfrm flipV="1">
            <a:off x="0" y="533400"/>
            <a:ext cx="118740936" cy="0"/>
          </a:xfrm>
          <a:prstGeom prst="line">
            <a:avLst/>
          </a:prstGeom>
          <a:ln w="19050"/>
        </xdr:spPr>
        <xdr:style>
          <a:lnRef idx="2">
            <a:schemeClr val="accent1"/>
          </a:lnRef>
          <a:fillRef idx="0">
            <a:schemeClr val="accent1"/>
          </a:fillRef>
          <a:effectRef idx="1">
            <a:schemeClr val="accent1"/>
          </a:effectRef>
          <a:fontRef idx="minor">
            <a:schemeClr val="tx1"/>
          </a:fontRef>
        </xdr:style>
      </xdr:cxnSp>
      <xdr:sp macro="" textlink="">
        <xdr:nvSpPr>
          <xdr:cNvPr id="9" name="Rounded Rectangle 8">
            <a:hlinkClick xmlns:r="http://schemas.openxmlformats.org/officeDocument/2006/relationships" r:id="rId6" tooltip="Xem"/>
          </xdr:cNvPr>
          <xdr:cNvSpPr/>
        </xdr:nvSpPr>
        <xdr:spPr>
          <a:xfrm>
            <a:off x="0" y="333375"/>
            <a:ext cx="640080" cy="171450"/>
          </a:xfrm>
          <a:prstGeom prst="roundRect">
            <a:avLst>
              <a:gd name="adj" fmla="val 0"/>
            </a:avLst>
          </a:prstGeom>
          <a:solidFill>
            <a:schemeClr val="accent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1</a:t>
            </a:r>
          </a:p>
        </xdr:txBody>
      </xdr:sp>
      <xdr:sp macro="" textlink="">
        <xdr:nvSpPr>
          <xdr:cNvPr id="10" name="Rounded Rectangle 9">
            <a:hlinkClick xmlns:r="http://schemas.openxmlformats.org/officeDocument/2006/relationships" r:id="rId7" tooltip="Xem"/>
          </xdr:cNvPr>
          <xdr:cNvSpPr/>
        </xdr:nvSpPr>
        <xdr:spPr>
          <a:xfrm>
            <a:off x="6572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2</a:t>
            </a:r>
          </a:p>
        </xdr:txBody>
      </xdr:sp>
      <xdr:sp macro="" textlink="">
        <xdr:nvSpPr>
          <xdr:cNvPr id="11" name="Rounded Rectangle 10">
            <a:hlinkClick xmlns:r="http://schemas.openxmlformats.org/officeDocument/2006/relationships" r:id="rId8" tooltip="Xem"/>
          </xdr:cNvPr>
          <xdr:cNvSpPr/>
        </xdr:nvSpPr>
        <xdr:spPr>
          <a:xfrm>
            <a:off x="13144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3</a:t>
            </a:r>
          </a:p>
        </xdr:txBody>
      </xdr:sp>
      <xdr:sp macro="" textlink="">
        <xdr:nvSpPr>
          <xdr:cNvPr id="12" name="Rounded Rectangle 11">
            <a:hlinkClick xmlns:r="http://schemas.openxmlformats.org/officeDocument/2006/relationships" r:id="rId9" tooltip="Xem"/>
          </xdr:cNvPr>
          <xdr:cNvSpPr/>
        </xdr:nvSpPr>
        <xdr:spPr>
          <a:xfrm>
            <a:off x="19716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4</a:t>
            </a:r>
          </a:p>
        </xdr:txBody>
      </xdr:sp>
      <xdr:sp macro="" textlink="">
        <xdr:nvSpPr>
          <xdr:cNvPr id="13" name="Rounded Rectangle 12">
            <a:hlinkClick xmlns:r="http://schemas.openxmlformats.org/officeDocument/2006/relationships" r:id="rId10" tooltip="Xem"/>
          </xdr:cNvPr>
          <xdr:cNvSpPr/>
        </xdr:nvSpPr>
        <xdr:spPr>
          <a:xfrm>
            <a:off x="26289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5</a:t>
            </a:r>
          </a:p>
        </xdr:txBody>
      </xdr:sp>
      <xdr:sp macro="" textlink="">
        <xdr:nvSpPr>
          <xdr:cNvPr id="14" name="Rounded Rectangle 13">
            <a:hlinkClick xmlns:r="http://schemas.openxmlformats.org/officeDocument/2006/relationships" r:id="rId11" tooltip="Xem"/>
          </xdr:cNvPr>
          <xdr:cNvSpPr/>
        </xdr:nvSpPr>
        <xdr:spPr>
          <a:xfrm>
            <a:off x="32861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6</a:t>
            </a:r>
          </a:p>
        </xdr:txBody>
      </xdr:sp>
      <xdr:sp macro="" textlink="">
        <xdr:nvSpPr>
          <xdr:cNvPr id="15" name="Rounded Rectangle 14">
            <a:hlinkClick xmlns:r="http://schemas.openxmlformats.org/officeDocument/2006/relationships" r:id="rId12" tooltip="Xem"/>
          </xdr:cNvPr>
          <xdr:cNvSpPr/>
        </xdr:nvSpPr>
        <xdr:spPr>
          <a:xfrm>
            <a:off x="3943350" y="333375"/>
            <a:ext cx="640080" cy="171450"/>
          </a:xfrm>
          <a:prstGeom prst="roundRect">
            <a:avLst>
              <a:gd name="adj" fmla="val 0"/>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000"/>
              <a:t>T 7</a:t>
            </a:r>
          </a:p>
        </xdr:txBody>
      </xdr:sp>
      <xdr:sp macro="" textlink="">
        <xdr:nvSpPr>
          <xdr:cNvPr id="16" name="Rounded Rectangle 15">
            <a:hlinkClick xmlns:r="http://schemas.openxmlformats.org/officeDocument/2006/relationships" r:id="rId13" tooltip="Xem"/>
          </xdr:cNvPr>
          <xdr:cNvSpPr/>
        </xdr:nvSpPr>
        <xdr:spPr>
          <a:xfrm>
            <a:off x="460057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8</a:t>
            </a:r>
          </a:p>
        </xdr:txBody>
      </xdr:sp>
      <xdr:sp macro="" textlink="">
        <xdr:nvSpPr>
          <xdr:cNvPr id="17" name="Rounded Rectangle 16">
            <a:hlinkClick xmlns:r="http://schemas.openxmlformats.org/officeDocument/2006/relationships" r:id="rId14" tooltip="Xem"/>
          </xdr:cNvPr>
          <xdr:cNvSpPr/>
        </xdr:nvSpPr>
        <xdr:spPr>
          <a:xfrm>
            <a:off x="525780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9</a:t>
            </a:r>
          </a:p>
        </xdr:txBody>
      </xdr:sp>
      <xdr:sp macro="" textlink="">
        <xdr:nvSpPr>
          <xdr:cNvPr id="18" name="Rounded Rectangle 17">
            <a:hlinkClick xmlns:r="http://schemas.openxmlformats.org/officeDocument/2006/relationships" r:id="rId15" tooltip="Xem"/>
          </xdr:cNvPr>
          <xdr:cNvSpPr/>
        </xdr:nvSpPr>
        <xdr:spPr>
          <a:xfrm>
            <a:off x="5915025"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10</a:t>
            </a:r>
          </a:p>
        </xdr:txBody>
      </xdr:sp>
      <xdr:sp macro="" textlink="">
        <xdr:nvSpPr>
          <xdr:cNvPr id="19" name="Rounded Rectangle 18">
            <a:hlinkClick xmlns:r="http://schemas.openxmlformats.org/officeDocument/2006/relationships" r:id="rId16" tooltip="Xem"/>
          </xdr:cNvPr>
          <xdr:cNvSpPr/>
        </xdr:nvSpPr>
        <xdr:spPr>
          <a:xfrm>
            <a:off x="6572250" y="333375"/>
            <a:ext cx="640080" cy="171450"/>
          </a:xfrm>
          <a:prstGeom prst="roundRect">
            <a:avLst>
              <a:gd name="adj" fmla="val 0"/>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11</a:t>
            </a:r>
          </a:p>
        </xdr:txBody>
      </xdr:sp>
      <xdr:sp macro="" textlink="">
        <xdr:nvSpPr>
          <xdr:cNvPr id="20" name="Round Single Corner Rectangle 19">
            <a:hlinkClick xmlns:r="http://schemas.openxmlformats.org/officeDocument/2006/relationships" r:id="rId17" tooltip="Xem"/>
          </xdr:cNvPr>
          <xdr:cNvSpPr/>
        </xdr:nvSpPr>
        <xdr:spPr>
          <a:xfrm>
            <a:off x="7229475" y="333375"/>
            <a:ext cx="640080" cy="171450"/>
          </a:xfrm>
          <a:prstGeom prst="round1Rect">
            <a:avLst/>
          </a:prstGeom>
          <a:solidFill>
            <a:schemeClr val="accent1">
              <a:lumMod val="75000"/>
            </a:schemeClr>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000"/>
              <a:t>T 12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dimension ref="B3:P28"/>
  <sheetViews>
    <sheetView showGridLines="0" showRowColHeaders="0" workbookViewId="0"/>
  </sheetViews>
  <sheetFormatPr defaultRowHeight="15"/>
  <cols>
    <col min="1" max="1" width="3.28515625" customWidth="1"/>
  </cols>
  <sheetData>
    <row r="3" spans="2:16" ht="10.5" customHeight="1"/>
    <row r="4" spans="2:16" ht="18.75">
      <c r="B4" s="103" t="s">
        <v>122</v>
      </c>
      <c r="C4" s="98"/>
      <c r="D4" s="98"/>
      <c r="E4" s="98"/>
      <c r="F4" s="98"/>
      <c r="G4" s="98"/>
      <c r="H4" s="98"/>
      <c r="I4" s="98"/>
      <c r="J4" s="98"/>
      <c r="K4" s="98"/>
      <c r="L4" s="98"/>
      <c r="M4" s="98"/>
      <c r="N4" s="98"/>
      <c r="O4" s="98"/>
      <c r="P4" s="98"/>
    </row>
    <row r="5" spans="2:16" s="34" customFormat="1" ht="10.5" customHeight="1">
      <c r="B5" s="103"/>
      <c r="C5" s="98"/>
      <c r="D5" s="98"/>
      <c r="E5" s="98"/>
      <c r="F5" s="98"/>
      <c r="G5" s="98"/>
      <c r="H5" s="98"/>
      <c r="I5" s="98"/>
      <c r="J5" s="98"/>
      <c r="K5" s="98"/>
      <c r="L5" s="98"/>
      <c r="M5" s="98"/>
      <c r="N5" s="98"/>
      <c r="O5" s="98"/>
      <c r="P5" s="98"/>
    </row>
    <row r="6" spans="2:16" ht="16.5">
      <c r="B6" s="99" t="s">
        <v>100</v>
      </c>
      <c r="C6" s="98"/>
      <c r="D6" s="98"/>
      <c r="E6" s="98"/>
      <c r="F6" s="98"/>
      <c r="G6" s="98"/>
      <c r="H6" s="98"/>
      <c r="I6" s="98"/>
      <c r="J6" s="98"/>
      <c r="L6" s="101" t="s">
        <v>116</v>
      </c>
      <c r="M6" s="98"/>
      <c r="N6" s="98"/>
      <c r="O6" s="98"/>
      <c r="P6" s="98"/>
    </row>
    <row r="7" spans="2:16" ht="16.5">
      <c r="B7" s="98" t="s">
        <v>107</v>
      </c>
      <c r="C7" s="98"/>
      <c r="D7" s="98"/>
      <c r="E7" s="98"/>
      <c r="G7" s="98"/>
      <c r="I7" s="98"/>
      <c r="J7" s="98"/>
      <c r="L7" s="98"/>
      <c r="M7" s="98"/>
      <c r="N7" s="98"/>
      <c r="O7" s="98"/>
      <c r="P7" s="98"/>
    </row>
    <row r="8" spans="2:16" ht="16.5">
      <c r="B8" s="100" t="s">
        <v>108</v>
      </c>
      <c r="C8" s="98"/>
      <c r="D8" s="98"/>
      <c r="E8" s="98"/>
      <c r="F8" s="98"/>
      <c r="G8" s="98"/>
      <c r="H8" s="98"/>
      <c r="I8" s="98"/>
      <c r="J8" s="98"/>
      <c r="L8" s="98"/>
      <c r="M8" s="98"/>
      <c r="N8" s="98"/>
      <c r="O8" s="98"/>
      <c r="P8" s="98"/>
    </row>
    <row r="9" spans="2:16" ht="16.5">
      <c r="B9" s="100" t="s">
        <v>109</v>
      </c>
      <c r="C9" s="98"/>
      <c r="D9" s="98"/>
      <c r="E9" s="98"/>
      <c r="F9" s="98"/>
      <c r="G9" s="98"/>
      <c r="H9" s="98"/>
      <c r="I9" s="98"/>
      <c r="J9" s="98"/>
      <c r="K9" s="98"/>
      <c r="L9" s="98"/>
      <c r="M9" s="98"/>
      <c r="N9" s="98"/>
      <c r="O9" s="98"/>
      <c r="P9" s="98"/>
    </row>
    <row r="10" spans="2:16" s="34" customFormat="1" ht="16.5">
      <c r="B10" s="100" t="s">
        <v>110</v>
      </c>
      <c r="C10" s="98"/>
      <c r="D10" s="98"/>
      <c r="E10" s="98"/>
      <c r="F10" s="98"/>
      <c r="G10" s="98"/>
      <c r="H10" s="98"/>
      <c r="I10" s="98"/>
      <c r="J10" s="98"/>
      <c r="K10" s="98"/>
      <c r="L10" s="98"/>
      <c r="M10" s="98"/>
      <c r="N10" s="98"/>
      <c r="O10" s="98"/>
      <c r="P10" s="98"/>
    </row>
    <row r="11" spans="2:16" s="34" customFormat="1" ht="16.5">
      <c r="B11" s="100" t="s">
        <v>111</v>
      </c>
      <c r="C11" s="98"/>
      <c r="D11" s="98"/>
      <c r="E11" s="98"/>
      <c r="F11" s="98"/>
      <c r="G11" s="98"/>
      <c r="H11" s="98"/>
      <c r="I11" s="98"/>
      <c r="J11" s="98"/>
      <c r="K11" s="98"/>
      <c r="L11" s="98"/>
      <c r="M11" s="98"/>
      <c r="N11" s="98"/>
      <c r="O11" s="98"/>
      <c r="P11" s="98"/>
    </row>
    <row r="12" spans="2:16" ht="16.5">
      <c r="C12" s="98"/>
      <c r="D12" s="98"/>
      <c r="E12" s="98"/>
      <c r="F12" s="98"/>
      <c r="G12" s="98"/>
      <c r="H12" s="98"/>
      <c r="I12" s="98"/>
      <c r="J12" s="98"/>
      <c r="K12" s="98"/>
      <c r="L12" s="98"/>
      <c r="M12" s="98"/>
      <c r="N12" s="98"/>
      <c r="O12" s="98"/>
      <c r="P12" s="98"/>
    </row>
    <row r="13" spans="2:16" ht="16.5">
      <c r="B13" s="99" t="s">
        <v>118</v>
      </c>
      <c r="C13" s="98"/>
      <c r="D13" s="98"/>
      <c r="E13" s="98"/>
      <c r="G13" s="98"/>
      <c r="I13" s="98"/>
      <c r="J13" s="98"/>
      <c r="K13" s="98"/>
      <c r="L13" s="101" t="s">
        <v>116</v>
      </c>
      <c r="M13" s="98"/>
      <c r="N13" s="98"/>
      <c r="O13" s="98"/>
      <c r="P13" s="98"/>
    </row>
    <row r="14" spans="2:16" ht="16.5">
      <c r="B14" s="100" t="s">
        <v>114</v>
      </c>
      <c r="C14" s="98"/>
      <c r="D14" s="98"/>
      <c r="E14" s="98"/>
      <c r="F14" s="98"/>
      <c r="G14" s="98"/>
      <c r="H14" s="98"/>
      <c r="I14" s="98"/>
      <c r="J14" s="98"/>
      <c r="K14" s="98"/>
      <c r="L14" s="98"/>
      <c r="M14" s="98"/>
      <c r="N14" s="98"/>
      <c r="O14" s="98"/>
      <c r="P14" s="98"/>
    </row>
    <row r="15" spans="2:16" ht="16.5">
      <c r="B15" s="100" t="s">
        <v>115</v>
      </c>
      <c r="C15" s="98"/>
      <c r="D15" s="98"/>
      <c r="E15" s="98"/>
      <c r="F15" s="98"/>
      <c r="G15" s="98"/>
      <c r="H15" s="98"/>
      <c r="I15" s="98"/>
      <c r="J15" s="98"/>
      <c r="K15" s="98"/>
      <c r="L15" s="98"/>
      <c r="M15" s="98"/>
      <c r="N15" s="98"/>
      <c r="O15" s="98"/>
      <c r="P15" s="98"/>
    </row>
    <row r="16" spans="2:16" ht="16.5">
      <c r="C16" s="98"/>
      <c r="D16" s="98"/>
      <c r="E16" s="98"/>
      <c r="F16" s="98"/>
      <c r="G16" s="98"/>
      <c r="H16" s="98"/>
      <c r="I16" s="98"/>
      <c r="J16" s="98"/>
      <c r="K16" s="98"/>
      <c r="L16" s="98"/>
      <c r="M16" s="98"/>
      <c r="N16" s="98"/>
      <c r="O16" s="98"/>
      <c r="P16" s="98"/>
    </row>
    <row r="17" spans="2:16" ht="16.5">
      <c r="B17" s="99" t="s">
        <v>101</v>
      </c>
      <c r="C17" s="98"/>
      <c r="D17" s="98"/>
      <c r="E17" s="98"/>
      <c r="F17" s="98"/>
      <c r="G17" s="98"/>
      <c r="I17" s="98"/>
      <c r="J17" s="98"/>
      <c r="K17" s="98"/>
      <c r="L17" s="101" t="s">
        <v>116</v>
      </c>
      <c r="M17" s="98"/>
      <c r="N17" s="98"/>
      <c r="O17" s="98"/>
      <c r="P17" s="98"/>
    </row>
    <row r="18" spans="2:16" ht="16.5">
      <c r="B18" s="98" t="s">
        <v>104</v>
      </c>
      <c r="C18" s="98"/>
      <c r="D18" s="98"/>
      <c r="E18" s="98"/>
      <c r="F18" s="98"/>
      <c r="G18" s="98"/>
      <c r="H18" s="98"/>
      <c r="I18" s="98"/>
      <c r="J18" s="98"/>
      <c r="K18" s="98"/>
      <c r="L18" s="98"/>
      <c r="M18" s="98"/>
      <c r="N18" s="98"/>
      <c r="O18" s="98"/>
      <c r="P18" s="98"/>
    </row>
    <row r="19" spans="2:16" ht="16.5">
      <c r="B19" s="100" t="s">
        <v>105</v>
      </c>
      <c r="C19" s="98"/>
      <c r="D19" s="98"/>
      <c r="E19" s="98"/>
      <c r="F19" s="98"/>
      <c r="G19" s="98"/>
      <c r="H19" s="98"/>
      <c r="I19" s="98"/>
      <c r="J19" s="98"/>
      <c r="K19" s="98"/>
      <c r="L19" s="98"/>
      <c r="M19" s="98"/>
      <c r="N19" s="98"/>
      <c r="O19" s="98"/>
      <c r="P19" s="98"/>
    </row>
    <row r="20" spans="2:16" ht="16.5">
      <c r="B20" s="100" t="s">
        <v>106</v>
      </c>
      <c r="C20" s="98"/>
      <c r="D20" s="98"/>
      <c r="E20" s="98"/>
      <c r="F20" s="98"/>
      <c r="G20" s="98"/>
      <c r="H20" s="98"/>
      <c r="I20" s="98"/>
      <c r="J20" s="98"/>
      <c r="K20" s="98"/>
      <c r="L20" s="98"/>
      <c r="M20" s="98"/>
      <c r="N20" s="98"/>
      <c r="O20" s="98"/>
      <c r="P20" s="98"/>
    </row>
    <row r="21" spans="2:16" ht="16.5">
      <c r="B21" s="34"/>
      <c r="C21" s="98"/>
      <c r="D21" s="98"/>
      <c r="E21" s="98"/>
      <c r="F21" s="98"/>
      <c r="G21" s="98"/>
      <c r="H21" s="98"/>
      <c r="I21" s="98"/>
      <c r="J21" s="98"/>
      <c r="K21" s="98"/>
      <c r="L21" s="98"/>
      <c r="M21" s="98"/>
      <c r="N21" s="98"/>
      <c r="O21" s="98"/>
      <c r="P21" s="98"/>
    </row>
    <row r="22" spans="2:16" ht="16.5">
      <c r="B22" s="99" t="s">
        <v>112</v>
      </c>
      <c r="C22" s="98"/>
      <c r="D22" s="98"/>
      <c r="E22" s="98"/>
      <c r="F22" s="98"/>
      <c r="G22" s="98"/>
      <c r="H22" s="98"/>
      <c r="I22" s="98"/>
      <c r="J22" s="98"/>
      <c r="K22" s="98"/>
      <c r="L22" s="98"/>
      <c r="M22" s="98"/>
      <c r="N22" s="98"/>
      <c r="O22" s="98"/>
      <c r="P22" s="98"/>
    </row>
    <row r="23" spans="2:16" ht="16.5">
      <c r="B23" s="100" t="s">
        <v>113</v>
      </c>
      <c r="C23" s="98"/>
      <c r="D23" s="98"/>
      <c r="E23" s="98"/>
      <c r="F23" s="98"/>
      <c r="G23" s="98"/>
      <c r="H23" s="98"/>
      <c r="I23" s="98"/>
      <c r="J23" s="98"/>
      <c r="K23" s="98"/>
      <c r="L23" s="98"/>
      <c r="M23" s="98"/>
      <c r="N23" s="98"/>
      <c r="O23" s="98"/>
      <c r="P23" s="98"/>
    </row>
    <row r="24" spans="2:16" ht="16.5">
      <c r="B24" s="100" t="s">
        <v>117</v>
      </c>
      <c r="C24" s="98"/>
      <c r="D24" s="98"/>
      <c r="E24" s="98"/>
      <c r="F24" s="98"/>
      <c r="G24" s="98"/>
      <c r="H24" s="98"/>
      <c r="I24" s="98"/>
      <c r="J24" s="98"/>
      <c r="K24" s="98"/>
      <c r="L24" s="98"/>
      <c r="M24" s="98"/>
      <c r="N24" s="98"/>
      <c r="O24" s="98"/>
      <c r="P24" s="98"/>
    </row>
    <row r="25" spans="2:16" ht="16.5">
      <c r="B25" s="98"/>
      <c r="C25" s="98"/>
      <c r="D25" s="98"/>
      <c r="E25" s="98"/>
      <c r="F25" s="98"/>
      <c r="G25" s="98"/>
      <c r="H25" s="98"/>
      <c r="I25" s="98"/>
      <c r="J25" s="98"/>
      <c r="K25" s="98"/>
      <c r="L25" s="98"/>
      <c r="M25" s="98"/>
      <c r="N25" s="98"/>
      <c r="O25" s="98"/>
      <c r="P25" s="98"/>
    </row>
    <row r="26" spans="2:16" ht="16.5">
      <c r="B26" s="98"/>
      <c r="C26" s="98"/>
      <c r="D26" s="98"/>
      <c r="E26" s="98"/>
      <c r="F26" s="98"/>
      <c r="G26" s="98"/>
      <c r="H26" s="98"/>
      <c r="I26" s="98"/>
      <c r="J26" s="98"/>
      <c r="K26" s="98"/>
      <c r="L26" s="98"/>
      <c r="M26" s="98"/>
      <c r="N26" s="98"/>
      <c r="O26" s="98"/>
      <c r="P26" s="98"/>
    </row>
    <row r="27" spans="2:16" ht="16.5">
      <c r="B27" s="98"/>
      <c r="C27" s="98"/>
      <c r="D27" s="98"/>
      <c r="E27" s="98"/>
      <c r="F27" s="98"/>
      <c r="G27" s="98"/>
      <c r="H27" s="98"/>
      <c r="I27" s="98"/>
      <c r="J27" s="98"/>
      <c r="K27" s="98"/>
      <c r="L27" s="98"/>
      <c r="M27" s="98"/>
      <c r="N27" s="98"/>
      <c r="O27" s="98"/>
      <c r="P27" s="98"/>
    </row>
    <row r="28" spans="2:16" ht="16.5">
      <c r="B28" s="98"/>
      <c r="C28" s="98"/>
      <c r="D28" s="98"/>
      <c r="E28" s="98"/>
      <c r="F28" s="98"/>
      <c r="G28" s="98"/>
      <c r="H28" s="98"/>
      <c r="I28" s="98"/>
      <c r="J28" s="98"/>
      <c r="K28" s="98"/>
      <c r="L28" s="98"/>
      <c r="M28" s="98"/>
      <c r="N28" s="98"/>
      <c r="O28" s="98"/>
      <c r="P28" s="98"/>
    </row>
  </sheetData>
  <hyperlinks>
    <hyperlink ref="L6" location="'Ngan sach'!A1" tooltip="Xem" display="Click here"/>
    <hyperlink ref="L13" location="'T1'!A1" tooltip="Xem" display="Click here"/>
    <hyperlink ref="L17" location="No!A1" tooltip="Xem" display="Click her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G9" sqref="G9"/>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21000</v>
      </c>
    </row>
    <row r="2" spans="1:18" ht="13.5" customHeight="1">
      <c r="Q2" s="36" t="s">
        <v>23</v>
      </c>
      <c r="R2" s="37">
        <f>+B52+E52+H52+K52+L42</f>
        <v>20955</v>
      </c>
    </row>
    <row r="3" spans="1:18" ht="13.5" customHeight="1">
      <c r="Q3" s="36"/>
      <c r="R3" s="37"/>
    </row>
    <row r="4" spans="1:18" ht="13.5" customHeight="1">
      <c r="Q4" s="36" t="s">
        <v>30</v>
      </c>
      <c r="R4" s="37">
        <f>+R1-R2</f>
        <v>45</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CẢNH BÁO: CHI THƯỜNG XUYÊN + CHI BẤT THƯỜNG VƯỢT NGÂN SÁCH</v>
      </c>
      <c r="K5" s="119"/>
      <c r="L5" s="119"/>
      <c r="M5" s="119"/>
      <c r="Q5" s="36"/>
      <c r="R5" s="37"/>
    </row>
    <row r="6" spans="1:18" ht="13.5" customHeight="1">
      <c r="A6" s="83" t="s">
        <v>27</v>
      </c>
      <c r="B6" s="53">
        <f>+N53</f>
        <v>17500</v>
      </c>
      <c r="C6" s="53">
        <f>+L43</f>
        <v>3400</v>
      </c>
      <c r="D6" s="53">
        <f>+B53</f>
        <v>4975</v>
      </c>
      <c r="E6" s="53">
        <f>+H53</f>
        <v>1500</v>
      </c>
      <c r="F6" s="53">
        <f>+E53</f>
        <v>5000</v>
      </c>
      <c r="G6" s="53">
        <f>+K53</f>
        <v>2625</v>
      </c>
      <c r="H6" s="53">
        <f>+B6-SUM(C6:G6)</f>
        <v>0</v>
      </c>
      <c r="J6" s="119"/>
      <c r="K6" s="119"/>
      <c r="L6" s="119"/>
      <c r="M6" s="119"/>
      <c r="Q6" s="36"/>
      <c r="R6" s="37"/>
    </row>
    <row r="7" spans="1:18" ht="13.5" customHeight="1">
      <c r="A7" s="83" t="s">
        <v>74</v>
      </c>
      <c r="B7" s="58">
        <f>+N52</f>
        <v>21000</v>
      </c>
      <c r="C7" s="58">
        <f>+L42</f>
        <v>3500</v>
      </c>
      <c r="D7" s="58">
        <f>+B52</f>
        <v>4555</v>
      </c>
      <c r="E7" s="58">
        <f>+H52</f>
        <v>1500</v>
      </c>
      <c r="F7" s="58">
        <f>+E52</f>
        <v>7400</v>
      </c>
      <c r="G7" s="58">
        <f>+K52</f>
        <v>4000</v>
      </c>
      <c r="H7" s="53">
        <f t="shared" ref="H7" si="0">+B7-SUM(C7:G7)</f>
        <v>45</v>
      </c>
      <c r="J7" s="119"/>
      <c r="K7" s="119"/>
      <c r="L7" s="119"/>
      <c r="M7" s="119"/>
      <c r="Q7" s="36"/>
      <c r="R7" s="37"/>
    </row>
    <row r="8" spans="1:18" ht="13.5" customHeight="1">
      <c r="A8" s="83" t="s">
        <v>75</v>
      </c>
      <c r="B8" s="58">
        <f>+B6-B7</f>
        <v>-3500</v>
      </c>
      <c r="C8" s="58">
        <f t="shared" ref="C8:G8" si="1">+C6-C7</f>
        <v>-100</v>
      </c>
      <c r="D8" s="58">
        <f t="shared" si="1"/>
        <v>420</v>
      </c>
      <c r="E8" s="58">
        <f t="shared" si="1"/>
        <v>0</v>
      </c>
      <c r="F8" s="58">
        <f t="shared" si="1"/>
        <v>-2400</v>
      </c>
      <c r="G8" s="58">
        <f t="shared" si="1"/>
        <v>-1375</v>
      </c>
      <c r="H8" s="53"/>
      <c r="P8" s="95" t="s">
        <v>31</v>
      </c>
      <c r="Q8" s="36"/>
      <c r="R8" s="36"/>
    </row>
    <row r="9" spans="1:18" ht="13.5" customHeight="1">
      <c r="A9" s="42"/>
      <c r="B9" s="42"/>
      <c r="C9" s="42"/>
      <c r="D9" s="42"/>
      <c r="E9" s="42"/>
      <c r="F9" s="42"/>
      <c r="J9" s="39"/>
      <c r="K9" s="39"/>
      <c r="L9" s="39"/>
      <c r="M9" s="46"/>
      <c r="N9" s="44"/>
      <c r="P9" s="95"/>
    </row>
    <row r="10" spans="1:18" ht="18.75" customHeight="1">
      <c r="A10" s="51" t="s">
        <v>58</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3300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3200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3100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2600</v>
      </c>
      <c r="N14" s="124"/>
      <c r="O14" s="125"/>
      <c r="P14" s="126"/>
    </row>
    <row r="15" spans="1:18" ht="13.5" customHeight="1">
      <c r="A15" s="57">
        <v>5</v>
      </c>
      <c r="B15" s="53">
        <v>100</v>
      </c>
      <c r="C15" s="58"/>
      <c r="D15" s="58"/>
      <c r="E15" s="58"/>
      <c r="F15" s="58"/>
      <c r="G15" s="58"/>
      <c r="H15" s="58"/>
      <c r="I15" s="58"/>
      <c r="J15" s="58"/>
      <c r="K15" s="59"/>
      <c r="L15" s="55">
        <f t="shared" si="2"/>
        <v>100</v>
      </c>
      <c r="M15" s="60">
        <f t="shared" si="3"/>
        <v>2500</v>
      </c>
      <c r="N15" s="124"/>
      <c r="O15" s="125"/>
      <c r="P15" s="126"/>
    </row>
    <row r="16" spans="1:18" ht="13.5" customHeight="1">
      <c r="A16" s="57">
        <v>6</v>
      </c>
      <c r="B16" s="53">
        <v>100</v>
      </c>
      <c r="C16" s="58"/>
      <c r="D16" s="58"/>
      <c r="E16" s="58"/>
      <c r="F16" s="58"/>
      <c r="G16" s="58"/>
      <c r="H16" s="58"/>
      <c r="I16" s="58"/>
      <c r="J16" s="58"/>
      <c r="K16" s="59"/>
      <c r="L16" s="55">
        <f t="shared" si="2"/>
        <v>100</v>
      </c>
      <c r="M16" s="60">
        <f t="shared" si="3"/>
        <v>2400</v>
      </c>
      <c r="N16" s="124"/>
      <c r="O16" s="125"/>
      <c r="P16" s="126"/>
    </row>
    <row r="17" spans="1:16" ht="13.5" customHeight="1">
      <c r="A17" s="57">
        <v>7</v>
      </c>
      <c r="B17" s="53">
        <v>100</v>
      </c>
      <c r="C17" s="58"/>
      <c r="D17" s="58"/>
      <c r="E17" s="58"/>
      <c r="F17" s="58"/>
      <c r="G17" s="58"/>
      <c r="H17" s="58"/>
      <c r="I17" s="58"/>
      <c r="J17" s="58"/>
      <c r="K17" s="59"/>
      <c r="L17" s="55">
        <f t="shared" si="2"/>
        <v>100</v>
      </c>
      <c r="M17" s="60">
        <f t="shared" si="3"/>
        <v>2300</v>
      </c>
      <c r="N17" s="124"/>
      <c r="O17" s="125"/>
      <c r="P17" s="126"/>
    </row>
    <row r="18" spans="1:16" ht="13.5" customHeight="1">
      <c r="A18" s="57">
        <v>8</v>
      </c>
      <c r="B18" s="53">
        <v>100</v>
      </c>
      <c r="C18" s="58"/>
      <c r="D18" s="58"/>
      <c r="E18" s="58"/>
      <c r="F18" s="58"/>
      <c r="G18" s="58"/>
      <c r="H18" s="58"/>
      <c r="I18" s="58"/>
      <c r="J18" s="58"/>
      <c r="K18" s="59"/>
      <c r="L18" s="55">
        <f t="shared" si="2"/>
        <v>100</v>
      </c>
      <c r="M18" s="60">
        <f t="shared" si="3"/>
        <v>2200</v>
      </c>
      <c r="N18" s="124"/>
      <c r="O18" s="125"/>
      <c r="P18" s="126"/>
    </row>
    <row r="19" spans="1:16" ht="13.5" customHeight="1">
      <c r="A19" s="57">
        <v>9</v>
      </c>
      <c r="B19" s="53">
        <v>100</v>
      </c>
      <c r="C19" s="58"/>
      <c r="D19" s="58"/>
      <c r="E19" s="58"/>
      <c r="F19" s="58"/>
      <c r="G19" s="58"/>
      <c r="H19" s="58"/>
      <c r="I19" s="58"/>
      <c r="J19" s="58"/>
      <c r="K19" s="59"/>
      <c r="L19" s="55">
        <f t="shared" si="2"/>
        <v>100</v>
      </c>
      <c r="M19" s="60">
        <f t="shared" si="3"/>
        <v>2100</v>
      </c>
      <c r="N19" s="124"/>
      <c r="O19" s="125"/>
      <c r="P19" s="126"/>
    </row>
    <row r="20" spans="1:16" ht="13.5" customHeight="1">
      <c r="A20" s="57">
        <v>10</v>
      </c>
      <c r="B20" s="53">
        <v>100</v>
      </c>
      <c r="C20" s="58"/>
      <c r="D20" s="58"/>
      <c r="E20" s="58"/>
      <c r="F20" s="58"/>
      <c r="G20" s="58"/>
      <c r="H20" s="58"/>
      <c r="I20" s="58"/>
      <c r="J20" s="58"/>
      <c r="K20" s="59"/>
      <c r="L20" s="55">
        <f t="shared" si="2"/>
        <v>100</v>
      </c>
      <c r="M20" s="60">
        <f t="shared" si="3"/>
        <v>2000</v>
      </c>
      <c r="N20" s="124"/>
      <c r="O20" s="125"/>
      <c r="P20" s="126"/>
    </row>
    <row r="21" spans="1:16" ht="13.5" customHeight="1">
      <c r="A21" s="57">
        <v>11</v>
      </c>
      <c r="B21" s="53">
        <v>100</v>
      </c>
      <c r="C21" s="58"/>
      <c r="D21" s="58"/>
      <c r="E21" s="58"/>
      <c r="F21" s="58"/>
      <c r="G21" s="58"/>
      <c r="H21" s="58"/>
      <c r="I21" s="58"/>
      <c r="J21" s="58"/>
      <c r="K21" s="59"/>
      <c r="L21" s="55">
        <f t="shared" si="2"/>
        <v>100</v>
      </c>
      <c r="M21" s="60">
        <f t="shared" si="3"/>
        <v>1900</v>
      </c>
      <c r="N21" s="124"/>
      <c r="O21" s="125"/>
      <c r="P21" s="126"/>
    </row>
    <row r="22" spans="1:16" ht="13.5" customHeight="1">
      <c r="A22" s="57">
        <v>12</v>
      </c>
      <c r="B22" s="53">
        <v>100</v>
      </c>
      <c r="C22" s="58"/>
      <c r="D22" s="58"/>
      <c r="E22" s="58"/>
      <c r="F22" s="58"/>
      <c r="G22" s="58"/>
      <c r="H22" s="58"/>
      <c r="I22" s="58"/>
      <c r="J22" s="58"/>
      <c r="K22" s="59"/>
      <c r="L22" s="55">
        <f t="shared" si="2"/>
        <v>100</v>
      </c>
      <c r="M22" s="60">
        <f t="shared" si="3"/>
        <v>1800</v>
      </c>
      <c r="N22" s="124"/>
      <c r="O22" s="125"/>
      <c r="P22" s="126"/>
    </row>
    <row r="23" spans="1:16" ht="13.5" customHeight="1">
      <c r="A23" s="57">
        <v>13</v>
      </c>
      <c r="B23" s="53">
        <v>100</v>
      </c>
      <c r="C23" s="58"/>
      <c r="D23" s="58"/>
      <c r="E23" s="58"/>
      <c r="F23" s="58"/>
      <c r="G23" s="58"/>
      <c r="H23" s="58"/>
      <c r="I23" s="58"/>
      <c r="J23" s="58"/>
      <c r="K23" s="59"/>
      <c r="L23" s="55">
        <f t="shared" si="2"/>
        <v>100</v>
      </c>
      <c r="M23" s="60">
        <f t="shared" si="3"/>
        <v>1700</v>
      </c>
      <c r="N23" s="124"/>
      <c r="O23" s="125"/>
      <c r="P23" s="126"/>
    </row>
    <row r="24" spans="1:16" ht="13.5" customHeight="1">
      <c r="A24" s="57">
        <v>14</v>
      </c>
      <c r="B24" s="53">
        <v>100</v>
      </c>
      <c r="C24" s="58"/>
      <c r="D24" s="58"/>
      <c r="E24" s="58"/>
      <c r="F24" s="58"/>
      <c r="G24" s="58"/>
      <c r="H24" s="58"/>
      <c r="I24" s="58"/>
      <c r="J24" s="58"/>
      <c r="K24" s="59"/>
      <c r="L24" s="55">
        <f t="shared" si="2"/>
        <v>100</v>
      </c>
      <c r="M24" s="60">
        <f t="shared" si="3"/>
        <v>1600</v>
      </c>
      <c r="N24" s="124"/>
      <c r="O24" s="125"/>
      <c r="P24" s="126"/>
    </row>
    <row r="25" spans="1:16" ht="13.5" customHeight="1">
      <c r="A25" s="57">
        <v>15</v>
      </c>
      <c r="B25" s="53">
        <v>100</v>
      </c>
      <c r="C25" s="58"/>
      <c r="D25" s="58"/>
      <c r="E25" s="58"/>
      <c r="F25" s="58"/>
      <c r="G25" s="58"/>
      <c r="H25" s="58"/>
      <c r="I25" s="58"/>
      <c r="J25" s="58"/>
      <c r="K25" s="59"/>
      <c r="L25" s="55">
        <f t="shared" si="2"/>
        <v>100</v>
      </c>
      <c r="M25" s="60">
        <f t="shared" si="3"/>
        <v>1500</v>
      </c>
      <c r="N25" s="124"/>
      <c r="O25" s="125"/>
      <c r="P25" s="126"/>
    </row>
    <row r="26" spans="1:16" ht="13.5" customHeight="1">
      <c r="A26" s="57">
        <v>16</v>
      </c>
      <c r="B26" s="53">
        <v>100</v>
      </c>
      <c r="C26" s="58"/>
      <c r="D26" s="58"/>
      <c r="E26" s="58"/>
      <c r="F26" s="58"/>
      <c r="G26" s="58"/>
      <c r="H26" s="58"/>
      <c r="I26" s="58"/>
      <c r="J26" s="58"/>
      <c r="K26" s="59"/>
      <c r="L26" s="55">
        <f t="shared" si="2"/>
        <v>100</v>
      </c>
      <c r="M26" s="60">
        <f t="shared" si="3"/>
        <v>1400</v>
      </c>
      <c r="N26" s="124"/>
      <c r="O26" s="125"/>
      <c r="P26" s="126"/>
    </row>
    <row r="27" spans="1:16" ht="13.5" customHeight="1">
      <c r="A27" s="57">
        <v>17</v>
      </c>
      <c r="B27" s="53">
        <v>100</v>
      </c>
      <c r="C27" s="58"/>
      <c r="D27" s="58"/>
      <c r="E27" s="58"/>
      <c r="F27" s="58"/>
      <c r="G27" s="58"/>
      <c r="H27" s="58"/>
      <c r="I27" s="58"/>
      <c r="J27" s="58"/>
      <c r="K27" s="59"/>
      <c r="L27" s="55">
        <f t="shared" si="2"/>
        <v>100</v>
      </c>
      <c r="M27" s="60">
        <f t="shared" si="3"/>
        <v>1300</v>
      </c>
      <c r="N27" s="124"/>
      <c r="O27" s="125"/>
      <c r="P27" s="126"/>
    </row>
    <row r="28" spans="1:16" ht="13.5" customHeight="1">
      <c r="A28" s="57">
        <v>18</v>
      </c>
      <c r="B28" s="53">
        <v>100</v>
      </c>
      <c r="C28" s="58"/>
      <c r="D28" s="58"/>
      <c r="E28" s="58"/>
      <c r="F28" s="58"/>
      <c r="G28" s="58"/>
      <c r="H28" s="58"/>
      <c r="I28" s="58"/>
      <c r="J28" s="58"/>
      <c r="K28" s="59"/>
      <c r="L28" s="55">
        <f t="shared" si="2"/>
        <v>100</v>
      </c>
      <c r="M28" s="60">
        <f t="shared" si="3"/>
        <v>1200</v>
      </c>
      <c r="N28" s="124"/>
      <c r="O28" s="125"/>
      <c r="P28" s="126"/>
    </row>
    <row r="29" spans="1:16" ht="13.5" customHeight="1">
      <c r="A29" s="57">
        <v>19</v>
      </c>
      <c r="B29" s="53">
        <v>100</v>
      </c>
      <c r="C29" s="58"/>
      <c r="D29" s="58"/>
      <c r="E29" s="58"/>
      <c r="F29" s="58"/>
      <c r="G29" s="58"/>
      <c r="H29" s="58"/>
      <c r="I29" s="58"/>
      <c r="J29" s="58"/>
      <c r="K29" s="59"/>
      <c r="L29" s="55">
        <f t="shared" si="2"/>
        <v>100</v>
      </c>
      <c r="M29" s="60">
        <f t="shared" si="3"/>
        <v>1100</v>
      </c>
      <c r="N29" s="124"/>
      <c r="O29" s="125"/>
      <c r="P29" s="126"/>
    </row>
    <row r="30" spans="1:16" ht="13.5" customHeight="1">
      <c r="A30" s="57">
        <v>20</v>
      </c>
      <c r="B30" s="53">
        <v>100</v>
      </c>
      <c r="C30" s="58"/>
      <c r="D30" s="58"/>
      <c r="E30" s="58"/>
      <c r="F30" s="58"/>
      <c r="G30" s="58"/>
      <c r="H30" s="58"/>
      <c r="I30" s="58"/>
      <c r="J30" s="58"/>
      <c r="K30" s="59"/>
      <c r="L30" s="55">
        <f t="shared" si="2"/>
        <v>100</v>
      </c>
      <c r="M30" s="60">
        <f t="shared" si="3"/>
        <v>1000</v>
      </c>
      <c r="N30" s="124"/>
      <c r="O30" s="125"/>
      <c r="P30" s="126"/>
    </row>
    <row r="31" spans="1:16" ht="13.5" customHeight="1">
      <c r="A31" s="57">
        <v>21</v>
      </c>
      <c r="B31" s="53">
        <v>100</v>
      </c>
      <c r="C31" s="58"/>
      <c r="D31" s="58"/>
      <c r="E31" s="58"/>
      <c r="F31" s="58"/>
      <c r="G31" s="58"/>
      <c r="H31" s="58"/>
      <c r="I31" s="58"/>
      <c r="J31" s="58"/>
      <c r="K31" s="59"/>
      <c r="L31" s="55">
        <f t="shared" si="2"/>
        <v>100</v>
      </c>
      <c r="M31" s="60">
        <f t="shared" si="3"/>
        <v>900</v>
      </c>
      <c r="N31" s="124"/>
      <c r="O31" s="125"/>
      <c r="P31" s="126"/>
    </row>
    <row r="32" spans="1:16" ht="13.5" customHeight="1">
      <c r="A32" s="57">
        <v>22</v>
      </c>
      <c r="B32" s="53">
        <v>100</v>
      </c>
      <c r="C32" s="58"/>
      <c r="D32" s="58"/>
      <c r="E32" s="58"/>
      <c r="F32" s="58"/>
      <c r="G32" s="58"/>
      <c r="H32" s="58"/>
      <c r="I32" s="58"/>
      <c r="J32" s="58"/>
      <c r="K32" s="59"/>
      <c r="L32" s="55">
        <f t="shared" si="2"/>
        <v>100</v>
      </c>
      <c r="M32" s="60">
        <f t="shared" si="3"/>
        <v>800</v>
      </c>
      <c r="N32" s="124"/>
      <c r="O32" s="125"/>
      <c r="P32" s="126"/>
    </row>
    <row r="33" spans="1:16" ht="13.5" customHeight="1">
      <c r="A33" s="57">
        <v>23</v>
      </c>
      <c r="B33" s="53">
        <v>100</v>
      </c>
      <c r="C33" s="58"/>
      <c r="D33" s="58"/>
      <c r="E33" s="58"/>
      <c r="F33" s="58"/>
      <c r="G33" s="58"/>
      <c r="H33" s="58"/>
      <c r="I33" s="58"/>
      <c r="J33" s="58"/>
      <c r="K33" s="59"/>
      <c r="L33" s="55">
        <f t="shared" si="2"/>
        <v>100</v>
      </c>
      <c r="M33" s="60">
        <f t="shared" si="3"/>
        <v>700</v>
      </c>
      <c r="N33" s="124"/>
      <c r="O33" s="125"/>
      <c r="P33" s="126"/>
    </row>
    <row r="34" spans="1:16" ht="13.5" customHeight="1">
      <c r="A34" s="57">
        <v>24</v>
      </c>
      <c r="B34" s="53">
        <v>100</v>
      </c>
      <c r="C34" s="58"/>
      <c r="D34" s="58"/>
      <c r="E34" s="58"/>
      <c r="F34" s="58"/>
      <c r="G34" s="58"/>
      <c r="H34" s="58"/>
      <c r="I34" s="58"/>
      <c r="J34" s="58"/>
      <c r="K34" s="59"/>
      <c r="L34" s="55">
        <f t="shared" si="2"/>
        <v>100</v>
      </c>
      <c r="M34" s="60">
        <f t="shared" si="3"/>
        <v>600</v>
      </c>
      <c r="N34" s="124"/>
      <c r="O34" s="125"/>
      <c r="P34" s="126"/>
    </row>
    <row r="35" spans="1:16" ht="13.5" customHeight="1">
      <c r="A35" s="57">
        <v>25</v>
      </c>
      <c r="B35" s="53">
        <v>100</v>
      </c>
      <c r="C35" s="58"/>
      <c r="D35" s="58"/>
      <c r="E35" s="58"/>
      <c r="F35" s="58"/>
      <c r="G35" s="58"/>
      <c r="H35" s="58"/>
      <c r="I35" s="58"/>
      <c r="J35" s="58"/>
      <c r="K35" s="59"/>
      <c r="L35" s="55">
        <f t="shared" si="2"/>
        <v>100</v>
      </c>
      <c r="M35" s="60">
        <f t="shared" si="3"/>
        <v>500</v>
      </c>
      <c r="N35" s="124"/>
      <c r="O35" s="125"/>
      <c r="P35" s="126"/>
    </row>
    <row r="36" spans="1:16" ht="13.5" customHeight="1">
      <c r="A36" s="57">
        <v>26</v>
      </c>
      <c r="B36" s="53">
        <v>100</v>
      </c>
      <c r="C36" s="58"/>
      <c r="D36" s="58"/>
      <c r="E36" s="58"/>
      <c r="F36" s="58"/>
      <c r="G36" s="58"/>
      <c r="H36" s="58"/>
      <c r="I36" s="58"/>
      <c r="J36" s="58"/>
      <c r="K36" s="59"/>
      <c r="L36" s="55">
        <f t="shared" si="2"/>
        <v>100</v>
      </c>
      <c r="M36" s="60">
        <f t="shared" si="3"/>
        <v>400</v>
      </c>
      <c r="N36" s="124"/>
      <c r="O36" s="125"/>
      <c r="P36" s="126"/>
    </row>
    <row r="37" spans="1:16" ht="13.5" customHeight="1">
      <c r="A37" s="57">
        <v>27</v>
      </c>
      <c r="B37" s="53">
        <v>100</v>
      </c>
      <c r="C37" s="58"/>
      <c r="D37" s="58"/>
      <c r="E37" s="58"/>
      <c r="F37" s="58"/>
      <c r="G37" s="58"/>
      <c r="H37" s="58"/>
      <c r="I37" s="58"/>
      <c r="J37" s="58"/>
      <c r="K37" s="59"/>
      <c r="L37" s="55">
        <f t="shared" si="2"/>
        <v>100</v>
      </c>
      <c r="M37" s="60">
        <f t="shared" si="3"/>
        <v>300</v>
      </c>
      <c r="N37" s="124"/>
      <c r="O37" s="125"/>
      <c r="P37" s="126"/>
    </row>
    <row r="38" spans="1:16" ht="13.5" customHeight="1">
      <c r="A38" s="57">
        <v>28</v>
      </c>
      <c r="B38" s="53">
        <v>100</v>
      </c>
      <c r="C38" s="58"/>
      <c r="D38" s="58"/>
      <c r="E38" s="58"/>
      <c r="F38" s="58"/>
      <c r="G38" s="58"/>
      <c r="H38" s="58"/>
      <c r="I38" s="58"/>
      <c r="J38" s="58"/>
      <c r="K38" s="59"/>
      <c r="L38" s="55">
        <f t="shared" si="2"/>
        <v>100</v>
      </c>
      <c r="M38" s="60">
        <f t="shared" si="3"/>
        <v>200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0</v>
      </c>
      <c r="N40" s="124"/>
      <c r="O40" s="125"/>
      <c r="P40" s="126"/>
    </row>
    <row r="41" spans="1:16" ht="13.5" customHeight="1">
      <c r="A41" s="61">
        <v>31</v>
      </c>
      <c r="B41" s="53">
        <v>100</v>
      </c>
      <c r="C41" s="63"/>
      <c r="D41" s="63"/>
      <c r="E41" s="63"/>
      <c r="F41" s="63"/>
      <c r="G41" s="63"/>
      <c r="H41" s="63"/>
      <c r="I41" s="63"/>
      <c r="J41" s="63"/>
      <c r="K41" s="64"/>
      <c r="L41" s="65">
        <f t="shared" si="2"/>
        <v>100</v>
      </c>
      <c r="M41" s="66">
        <f t="shared" si="3"/>
        <v>-100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sach'!K22</f>
        <v>3000</v>
      </c>
      <c r="C43" s="68">
        <f>'Ngan sach'!K23</f>
        <v>400</v>
      </c>
      <c r="D43" s="68">
        <f>'Ngan sach'!K24</f>
        <v>0</v>
      </c>
      <c r="E43" s="68">
        <f>'Ngan sach'!K25</f>
        <v>0</v>
      </c>
      <c r="F43" s="68">
        <f>'Ngan sach'!K26</f>
        <v>0</v>
      </c>
      <c r="G43" s="68">
        <f>'Ngan sach'!K27</f>
        <v>0</v>
      </c>
      <c r="H43" s="68">
        <f>'Ngan sach'!K28</f>
        <v>0</v>
      </c>
      <c r="I43" s="68"/>
      <c r="J43" s="68"/>
      <c r="K43" s="69"/>
      <c r="L43" s="70">
        <f t="shared" ref="L43" si="5">SUM(B43:K43)</f>
        <v>3400</v>
      </c>
      <c r="M43" s="72"/>
      <c r="N43" s="111"/>
      <c r="O43" s="111"/>
      <c r="P43" s="111"/>
    </row>
    <row r="44" spans="1:16" ht="13.5" customHeight="1">
      <c r="A44" s="67" t="s">
        <v>24</v>
      </c>
      <c r="B44" s="68">
        <f>B43-SUM(B11:B41)</f>
        <v>-100</v>
      </c>
      <c r="C44" s="68">
        <f t="shared" ref="C44:L44" si="6">C43-SUM(C11:C41)</f>
        <v>0</v>
      </c>
      <c r="D44" s="68">
        <f t="shared" si="6"/>
        <v>0</v>
      </c>
      <c r="E44" s="68">
        <f t="shared" si="6"/>
        <v>0</v>
      </c>
      <c r="F44" s="68">
        <f t="shared" si="6"/>
        <v>0</v>
      </c>
      <c r="G44" s="68">
        <f t="shared" si="6"/>
        <v>0</v>
      </c>
      <c r="H44" s="68">
        <f t="shared" si="6"/>
        <v>0</v>
      </c>
      <c r="I44" s="68"/>
      <c r="J44" s="68"/>
      <c r="K44" s="69"/>
      <c r="L44" s="70">
        <f t="shared" si="6"/>
        <v>-100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5400</v>
      </c>
      <c r="F47" s="41"/>
      <c r="G47" s="75" t="str">
        <f>IF('Ngan sach'!$C$33=0," ",'Ngan sach'!$C$33)</f>
        <v>Đi lại + về quê</v>
      </c>
      <c r="H47" s="76">
        <v>1500</v>
      </c>
      <c r="I47" s="41"/>
      <c r="J47" s="75" t="str">
        <f>IF('Ngan sach'!$C$49=0," ",'Ngan sach'!$C$49)</f>
        <v>TK Ngân hàng</v>
      </c>
      <c r="K47" s="76">
        <v>4000</v>
      </c>
      <c r="L47" s="130"/>
      <c r="M47" s="75" t="str">
        <f>IF('Ngan sach'!$C$6=0," ",'Ngan sach'!$C$6)</f>
        <v>Lương &amp; Thưởng</v>
      </c>
      <c r="N47" s="76">
        <v>16000</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v>5000</v>
      </c>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7400</v>
      </c>
      <c r="F52" s="41"/>
      <c r="G52" s="82" t="s">
        <v>32</v>
      </c>
      <c r="H52" s="71">
        <f>SUM(H47:H51)</f>
        <v>1500</v>
      </c>
      <c r="I52" s="41"/>
      <c r="J52" s="82" t="s">
        <v>32</v>
      </c>
      <c r="K52" s="71">
        <f>SUM(K47:K51)</f>
        <v>4000</v>
      </c>
      <c r="L52" s="41"/>
      <c r="M52" s="82" t="s">
        <v>32</v>
      </c>
      <c r="N52" s="71">
        <f>SUM(N47:N50)</f>
        <v>21000</v>
      </c>
    </row>
    <row r="53" spans="1:14" ht="13.5" customHeight="1">
      <c r="A53" s="82" t="s">
        <v>27</v>
      </c>
      <c r="B53" s="71">
        <f>+'Ngan sach'!K19</f>
        <v>4975</v>
      </c>
      <c r="C53" s="41"/>
      <c r="D53" s="82" t="s">
        <v>27</v>
      </c>
      <c r="E53" s="71">
        <f>+'Ngan sach'!K46</f>
        <v>5000</v>
      </c>
      <c r="F53" s="41"/>
      <c r="G53" s="82" t="s">
        <v>27</v>
      </c>
      <c r="H53" s="71">
        <f>+'Ngan sach'!K38</f>
        <v>1500</v>
      </c>
      <c r="I53" s="41"/>
      <c r="J53" s="82" t="s">
        <v>27</v>
      </c>
      <c r="K53" s="71">
        <f>+'Ngan sach'!K53</f>
        <v>2625</v>
      </c>
      <c r="L53" s="41"/>
      <c r="M53" s="82" t="s">
        <v>27</v>
      </c>
      <c r="N53" s="71">
        <f>+'Ngan sach'!K11</f>
        <v>17500</v>
      </c>
    </row>
    <row r="54" spans="1:14" ht="13.5" customHeight="1">
      <c r="A54" s="82" t="s">
        <v>30</v>
      </c>
      <c r="B54" s="72">
        <f>B53-B52</f>
        <v>420</v>
      </c>
      <c r="C54" s="41"/>
      <c r="D54" s="82" t="s">
        <v>30</v>
      </c>
      <c r="E54" s="72">
        <f>E53-E52</f>
        <v>-2400</v>
      </c>
      <c r="F54" s="41"/>
      <c r="G54" s="82" t="s">
        <v>30</v>
      </c>
      <c r="H54" s="72">
        <f>H53-H52</f>
        <v>0</v>
      </c>
      <c r="I54" s="41"/>
      <c r="J54" s="82" t="s">
        <v>30</v>
      </c>
      <c r="K54" s="72">
        <f>K53-K52</f>
        <v>-1375</v>
      </c>
      <c r="L54" s="41"/>
      <c r="M54" s="82" t="s">
        <v>30</v>
      </c>
      <c r="N54" s="72">
        <f>N53-N52</f>
        <v>-3500</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26" priority="10">
      <formula>"$H$3=0"</formula>
    </cfRule>
  </conditionalFormatting>
  <conditionalFormatting sqref="N11:N44 O11:P41 A47:B51 D47:E51 G47:H51 M47:N51 A6:H8 A11:M41 J47:K51">
    <cfRule type="expression" dxfId="25" priority="9">
      <formula>MOD(ROW(),2)=1</formula>
    </cfRule>
  </conditionalFormatting>
  <conditionalFormatting sqref="J5:M7">
    <cfRule type="expression" dxfId="24" priority="1">
      <formula>J5&lt;&gt;""</formula>
    </cfRule>
  </conditionalFormatting>
  <dataValidations xWindow="1212" yWindow="203"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11.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G9" sqref="G9"/>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18725</v>
      </c>
    </row>
    <row r="2" spans="1:18" ht="13.5" customHeight="1">
      <c r="Q2" s="36" t="s">
        <v>23</v>
      </c>
      <c r="R2" s="37">
        <f>+B52+E52+H52+K52+L42</f>
        <v>18805</v>
      </c>
    </row>
    <row r="3" spans="1:18" ht="13.5" customHeight="1">
      <c r="Q3" s="36"/>
      <c r="R3" s="37"/>
    </row>
    <row r="4" spans="1:18" ht="13.5" customHeight="1">
      <c r="Q4" s="36" t="s">
        <v>30</v>
      </c>
      <c r="R4" s="37">
        <f>+R1-R2</f>
        <v>-80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3400</v>
      </c>
      <c r="D6" s="53">
        <f>+B53</f>
        <v>4975</v>
      </c>
      <c r="E6" s="53">
        <f>+H53</f>
        <v>1500</v>
      </c>
      <c r="F6" s="53">
        <f>+E53</f>
        <v>5000</v>
      </c>
      <c r="G6" s="53">
        <f>+K53</f>
        <v>2625</v>
      </c>
      <c r="H6" s="53">
        <f>+B6-SUM(C6:G6)</f>
        <v>0</v>
      </c>
      <c r="J6" s="119"/>
      <c r="K6" s="119"/>
      <c r="L6" s="119"/>
      <c r="M6" s="119"/>
      <c r="Q6" s="36"/>
      <c r="R6" s="37"/>
    </row>
    <row r="7" spans="1:18" ht="13.5" customHeight="1">
      <c r="A7" s="83" t="s">
        <v>74</v>
      </c>
      <c r="B7" s="58">
        <f>+N52</f>
        <v>18725</v>
      </c>
      <c r="C7" s="58">
        <f>+L42</f>
        <v>3400</v>
      </c>
      <c r="D7" s="58">
        <f>+B52</f>
        <v>4555</v>
      </c>
      <c r="E7" s="58">
        <f>+H52</f>
        <v>0</v>
      </c>
      <c r="F7" s="58">
        <f>+E52</f>
        <v>7350</v>
      </c>
      <c r="G7" s="58">
        <f>+K52</f>
        <v>3500</v>
      </c>
      <c r="H7" s="53">
        <f t="shared" ref="H7" si="0">+B7-SUM(C7:G7)</f>
        <v>-80</v>
      </c>
      <c r="J7" s="119"/>
      <c r="K7" s="119"/>
      <c r="L7" s="119"/>
      <c r="M7" s="119"/>
      <c r="Q7" s="36"/>
      <c r="R7" s="37"/>
    </row>
    <row r="8" spans="1:18" ht="13.5" customHeight="1">
      <c r="A8" s="83" t="s">
        <v>75</v>
      </c>
      <c r="B8" s="58">
        <f>+B6-B7</f>
        <v>-1225</v>
      </c>
      <c r="C8" s="58">
        <f t="shared" ref="C8:G8" si="1">+C6-C7</f>
        <v>0</v>
      </c>
      <c r="D8" s="58">
        <f t="shared" si="1"/>
        <v>420</v>
      </c>
      <c r="E8" s="58">
        <f t="shared" si="1"/>
        <v>1500</v>
      </c>
      <c r="F8" s="58">
        <f t="shared" si="1"/>
        <v>-2350</v>
      </c>
      <c r="G8" s="58">
        <f t="shared" si="1"/>
        <v>-875</v>
      </c>
      <c r="H8" s="53"/>
      <c r="P8" s="95" t="s">
        <v>31</v>
      </c>
      <c r="Q8" s="36"/>
      <c r="R8" s="36"/>
    </row>
    <row r="9" spans="1:18" ht="13.5" customHeight="1">
      <c r="A9" s="42"/>
      <c r="B9" s="42"/>
      <c r="C9" s="42"/>
      <c r="D9" s="42"/>
      <c r="E9" s="42"/>
      <c r="F9" s="42"/>
      <c r="J9" s="39"/>
      <c r="K9" s="39"/>
      <c r="L9" s="39"/>
      <c r="M9" s="46"/>
      <c r="N9" s="44"/>
      <c r="P9" s="95"/>
    </row>
    <row r="10" spans="1:18" ht="18.75" customHeight="1">
      <c r="A10" s="51" t="s">
        <v>59</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3300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3200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3100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2600</v>
      </c>
      <c r="N14" s="124"/>
      <c r="O14" s="125"/>
      <c r="P14" s="126"/>
    </row>
    <row r="15" spans="1:18" ht="13.5" customHeight="1">
      <c r="A15" s="57">
        <v>5</v>
      </c>
      <c r="B15" s="53">
        <v>100</v>
      </c>
      <c r="C15" s="58"/>
      <c r="D15" s="58"/>
      <c r="E15" s="58"/>
      <c r="F15" s="58"/>
      <c r="G15" s="58"/>
      <c r="H15" s="58"/>
      <c r="I15" s="58"/>
      <c r="J15" s="58"/>
      <c r="K15" s="59"/>
      <c r="L15" s="55">
        <f t="shared" si="2"/>
        <v>100</v>
      </c>
      <c r="M15" s="60">
        <f t="shared" si="3"/>
        <v>2500</v>
      </c>
      <c r="N15" s="124"/>
      <c r="O15" s="125"/>
      <c r="P15" s="126"/>
    </row>
    <row r="16" spans="1:18" ht="13.5" customHeight="1">
      <c r="A16" s="57">
        <v>6</v>
      </c>
      <c r="B16" s="53">
        <v>100</v>
      </c>
      <c r="C16" s="58"/>
      <c r="D16" s="58"/>
      <c r="E16" s="58"/>
      <c r="F16" s="58"/>
      <c r="G16" s="58"/>
      <c r="H16" s="58"/>
      <c r="I16" s="58"/>
      <c r="J16" s="58"/>
      <c r="K16" s="59"/>
      <c r="L16" s="55">
        <f t="shared" si="2"/>
        <v>100</v>
      </c>
      <c r="M16" s="60">
        <f t="shared" si="3"/>
        <v>2400</v>
      </c>
      <c r="N16" s="124"/>
      <c r="O16" s="125"/>
      <c r="P16" s="126"/>
    </row>
    <row r="17" spans="1:16" ht="13.5" customHeight="1">
      <c r="A17" s="57">
        <v>7</v>
      </c>
      <c r="B17" s="53">
        <v>100</v>
      </c>
      <c r="C17" s="58"/>
      <c r="D17" s="58"/>
      <c r="E17" s="58"/>
      <c r="F17" s="58"/>
      <c r="G17" s="58"/>
      <c r="H17" s="58"/>
      <c r="I17" s="58"/>
      <c r="J17" s="58"/>
      <c r="K17" s="59"/>
      <c r="L17" s="55">
        <f t="shared" si="2"/>
        <v>100</v>
      </c>
      <c r="M17" s="60">
        <f t="shared" si="3"/>
        <v>2300</v>
      </c>
      <c r="N17" s="124"/>
      <c r="O17" s="125"/>
      <c r="P17" s="126"/>
    </row>
    <row r="18" spans="1:16" ht="13.5" customHeight="1">
      <c r="A18" s="57">
        <v>8</v>
      </c>
      <c r="B18" s="53">
        <v>100</v>
      </c>
      <c r="C18" s="58"/>
      <c r="D18" s="58"/>
      <c r="E18" s="58"/>
      <c r="F18" s="58"/>
      <c r="G18" s="58"/>
      <c r="H18" s="58"/>
      <c r="I18" s="58"/>
      <c r="J18" s="58"/>
      <c r="K18" s="59"/>
      <c r="L18" s="55">
        <f t="shared" si="2"/>
        <v>100</v>
      </c>
      <c r="M18" s="60">
        <f t="shared" si="3"/>
        <v>2200</v>
      </c>
      <c r="N18" s="124"/>
      <c r="O18" s="125"/>
      <c r="P18" s="126"/>
    </row>
    <row r="19" spans="1:16" ht="13.5" customHeight="1">
      <c r="A19" s="57">
        <v>9</v>
      </c>
      <c r="B19" s="53">
        <v>100</v>
      </c>
      <c r="C19" s="58"/>
      <c r="D19" s="58"/>
      <c r="E19" s="58"/>
      <c r="F19" s="58"/>
      <c r="G19" s="58"/>
      <c r="H19" s="58"/>
      <c r="I19" s="58"/>
      <c r="J19" s="58"/>
      <c r="K19" s="59"/>
      <c r="L19" s="55">
        <f t="shared" si="2"/>
        <v>100</v>
      </c>
      <c r="M19" s="60">
        <f t="shared" si="3"/>
        <v>2100</v>
      </c>
      <c r="N19" s="124"/>
      <c r="O19" s="125"/>
      <c r="P19" s="126"/>
    </row>
    <row r="20" spans="1:16" ht="13.5" customHeight="1">
      <c r="A20" s="57">
        <v>10</v>
      </c>
      <c r="B20" s="53">
        <v>100</v>
      </c>
      <c r="C20" s="58"/>
      <c r="D20" s="58"/>
      <c r="E20" s="58"/>
      <c r="F20" s="58"/>
      <c r="G20" s="58"/>
      <c r="H20" s="58"/>
      <c r="I20" s="58"/>
      <c r="J20" s="58"/>
      <c r="K20" s="59"/>
      <c r="L20" s="55">
        <f t="shared" si="2"/>
        <v>100</v>
      </c>
      <c r="M20" s="60">
        <f t="shared" si="3"/>
        <v>2000</v>
      </c>
      <c r="N20" s="124"/>
      <c r="O20" s="125"/>
      <c r="P20" s="126"/>
    </row>
    <row r="21" spans="1:16" ht="13.5" customHeight="1">
      <c r="A21" s="57">
        <v>11</v>
      </c>
      <c r="B21" s="53">
        <v>100</v>
      </c>
      <c r="C21" s="58"/>
      <c r="D21" s="58"/>
      <c r="E21" s="58"/>
      <c r="F21" s="58"/>
      <c r="G21" s="58"/>
      <c r="H21" s="58"/>
      <c r="I21" s="58"/>
      <c r="J21" s="58"/>
      <c r="K21" s="59"/>
      <c r="L21" s="55">
        <f t="shared" si="2"/>
        <v>100</v>
      </c>
      <c r="M21" s="60">
        <f t="shared" si="3"/>
        <v>1900</v>
      </c>
      <c r="N21" s="124"/>
      <c r="O21" s="125"/>
      <c r="P21" s="126"/>
    </row>
    <row r="22" spans="1:16" ht="13.5" customHeight="1">
      <c r="A22" s="57">
        <v>12</v>
      </c>
      <c r="B22" s="53">
        <v>100</v>
      </c>
      <c r="C22" s="58"/>
      <c r="D22" s="58"/>
      <c r="E22" s="58"/>
      <c r="F22" s="58"/>
      <c r="G22" s="58"/>
      <c r="H22" s="58"/>
      <c r="I22" s="58"/>
      <c r="J22" s="58"/>
      <c r="K22" s="59"/>
      <c r="L22" s="55">
        <f t="shared" si="2"/>
        <v>100</v>
      </c>
      <c r="M22" s="60">
        <f t="shared" si="3"/>
        <v>1800</v>
      </c>
      <c r="N22" s="124"/>
      <c r="O22" s="125"/>
      <c r="P22" s="126"/>
    </row>
    <row r="23" spans="1:16" ht="13.5" customHeight="1">
      <c r="A23" s="57">
        <v>13</v>
      </c>
      <c r="B23" s="53">
        <v>100</v>
      </c>
      <c r="C23" s="58"/>
      <c r="D23" s="58"/>
      <c r="E23" s="58"/>
      <c r="F23" s="58"/>
      <c r="G23" s="58"/>
      <c r="H23" s="58"/>
      <c r="I23" s="58"/>
      <c r="J23" s="58"/>
      <c r="K23" s="59"/>
      <c r="L23" s="55">
        <f t="shared" si="2"/>
        <v>100</v>
      </c>
      <c r="M23" s="60">
        <f t="shared" si="3"/>
        <v>1700</v>
      </c>
      <c r="N23" s="124"/>
      <c r="O23" s="125"/>
      <c r="P23" s="126"/>
    </row>
    <row r="24" spans="1:16" ht="13.5" customHeight="1">
      <c r="A24" s="57">
        <v>14</v>
      </c>
      <c r="B24" s="53">
        <v>100</v>
      </c>
      <c r="C24" s="58"/>
      <c r="D24" s="58"/>
      <c r="E24" s="58"/>
      <c r="F24" s="58"/>
      <c r="G24" s="58"/>
      <c r="H24" s="58"/>
      <c r="I24" s="58"/>
      <c r="J24" s="58"/>
      <c r="K24" s="59"/>
      <c r="L24" s="55">
        <f t="shared" si="2"/>
        <v>100</v>
      </c>
      <c r="M24" s="60">
        <f t="shared" si="3"/>
        <v>1600</v>
      </c>
      <c r="N24" s="124"/>
      <c r="O24" s="125"/>
      <c r="P24" s="126"/>
    </row>
    <row r="25" spans="1:16" ht="13.5" customHeight="1">
      <c r="A25" s="57">
        <v>15</v>
      </c>
      <c r="B25" s="53">
        <v>100</v>
      </c>
      <c r="C25" s="58"/>
      <c r="D25" s="58"/>
      <c r="E25" s="58"/>
      <c r="F25" s="58"/>
      <c r="G25" s="58"/>
      <c r="H25" s="58"/>
      <c r="I25" s="58"/>
      <c r="J25" s="58"/>
      <c r="K25" s="59"/>
      <c r="L25" s="55">
        <f t="shared" si="2"/>
        <v>100</v>
      </c>
      <c r="M25" s="60">
        <f t="shared" si="3"/>
        <v>1500</v>
      </c>
      <c r="N25" s="124"/>
      <c r="O25" s="125"/>
      <c r="P25" s="126"/>
    </row>
    <row r="26" spans="1:16" ht="13.5" customHeight="1">
      <c r="A26" s="57">
        <v>16</v>
      </c>
      <c r="B26" s="53">
        <v>100</v>
      </c>
      <c r="C26" s="58"/>
      <c r="D26" s="58"/>
      <c r="E26" s="58"/>
      <c r="F26" s="58"/>
      <c r="G26" s="58"/>
      <c r="H26" s="58"/>
      <c r="I26" s="58"/>
      <c r="J26" s="58"/>
      <c r="K26" s="59"/>
      <c r="L26" s="55">
        <f t="shared" si="2"/>
        <v>100</v>
      </c>
      <c r="M26" s="60">
        <f t="shared" si="3"/>
        <v>1400</v>
      </c>
      <c r="N26" s="124"/>
      <c r="O26" s="125"/>
      <c r="P26" s="126"/>
    </row>
    <row r="27" spans="1:16" ht="13.5" customHeight="1">
      <c r="A27" s="57">
        <v>17</v>
      </c>
      <c r="B27" s="53">
        <v>100</v>
      </c>
      <c r="C27" s="58"/>
      <c r="D27" s="58"/>
      <c r="E27" s="58"/>
      <c r="F27" s="58"/>
      <c r="G27" s="58"/>
      <c r="H27" s="58"/>
      <c r="I27" s="58"/>
      <c r="J27" s="58"/>
      <c r="K27" s="59"/>
      <c r="L27" s="55">
        <f t="shared" si="2"/>
        <v>100</v>
      </c>
      <c r="M27" s="60">
        <f t="shared" si="3"/>
        <v>1300</v>
      </c>
      <c r="N27" s="124"/>
      <c r="O27" s="125"/>
      <c r="P27" s="126"/>
    </row>
    <row r="28" spans="1:16" ht="13.5" customHeight="1">
      <c r="A28" s="57">
        <v>18</v>
      </c>
      <c r="B28" s="53">
        <v>100</v>
      </c>
      <c r="C28" s="58"/>
      <c r="D28" s="58"/>
      <c r="E28" s="58"/>
      <c r="F28" s="58"/>
      <c r="G28" s="58"/>
      <c r="H28" s="58"/>
      <c r="I28" s="58"/>
      <c r="J28" s="58"/>
      <c r="K28" s="59"/>
      <c r="L28" s="55">
        <f t="shared" si="2"/>
        <v>100</v>
      </c>
      <c r="M28" s="60">
        <f t="shared" si="3"/>
        <v>1200</v>
      </c>
      <c r="N28" s="124"/>
      <c r="O28" s="125"/>
      <c r="P28" s="126"/>
    </row>
    <row r="29" spans="1:16" ht="13.5" customHeight="1">
      <c r="A29" s="57">
        <v>19</v>
      </c>
      <c r="B29" s="53">
        <v>100</v>
      </c>
      <c r="C29" s="58"/>
      <c r="D29" s="58"/>
      <c r="E29" s="58"/>
      <c r="F29" s="58"/>
      <c r="G29" s="58"/>
      <c r="H29" s="58"/>
      <c r="I29" s="58"/>
      <c r="J29" s="58"/>
      <c r="K29" s="59"/>
      <c r="L29" s="55">
        <f t="shared" si="2"/>
        <v>100</v>
      </c>
      <c r="M29" s="60">
        <f t="shared" si="3"/>
        <v>1100</v>
      </c>
      <c r="N29" s="124"/>
      <c r="O29" s="125"/>
      <c r="P29" s="126"/>
    </row>
    <row r="30" spans="1:16" ht="13.5" customHeight="1">
      <c r="A30" s="57">
        <v>20</v>
      </c>
      <c r="B30" s="53">
        <v>100</v>
      </c>
      <c r="C30" s="58"/>
      <c r="D30" s="58"/>
      <c r="E30" s="58"/>
      <c r="F30" s="58"/>
      <c r="G30" s="58"/>
      <c r="H30" s="58"/>
      <c r="I30" s="58"/>
      <c r="J30" s="58"/>
      <c r="K30" s="59"/>
      <c r="L30" s="55">
        <f t="shared" si="2"/>
        <v>100</v>
      </c>
      <c r="M30" s="60">
        <f t="shared" si="3"/>
        <v>1000</v>
      </c>
      <c r="N30" s="124"/>
      <c r="O30" s="125"/>
      <c r="P30" s="126"/>
    </row>
    <row r="31" spans="1:16" ht="13.5" customHeight="1">
      <c r="A31" s="57">
        <v>21</v>
      </c>
      <c r="B31" s="53">
        <v>100</v>
      </c>
      <c r="C31" s="58"/>
      <c r="D31" s="58"/>
      <c r="E31" s="58"/>
      <c r="F31" s="58"/>
      <c r="G31" s="58"/>
      <c r="H31" s="58"/>
      <c r="I31" s="58"/>
      <c r="J31" s="58"/>
      <c r="K31" s="59"/>
      <c r="L31" s="55">
        <f t="shared" si="2"/>
        <v>100</v>
      </c>
      <c r="M31" s="60">
        <f t="shared" si="3"/>
        <v>900</v>
      </c>
      <c r="N31" s="124"/>
      <c r="O31" s="125"/>
      <c r="P31" s="126"/>
    </row>
    <row r="32" spans="1:16" ht="13.5" customHeight="1">
      <c r="A32" s="57">
        <v>22</v>
      </c>
      <c r="B32" s="53">
        <v>100</v>
      </c>
      <c r="C32" s="58"/>
      <c r="D32" s="58"/>
      <c r="E32" s="58"/>
      <c r="F32" s="58"/>
      <c r="G32" s="58"/>
      <c r="H32" s="58"/>
      <c r="I32" s="58"/>
      <c r="J32" s="58"/>
      <c r="K32" s="59"/>
      <c r="L32" s="55">
        <f t="shared" si="2"/>
        <v>100</v>
      </c>
      <c r="M32" s="60">
        <f t="shared" si="3"/>
        <v>800</v>
      </c>
      <c r="N32" s="124"/>
      <c r="O32" s="125"/>
      <c r="P32" s="126"/>
    </row>
    <row r="33" spans="1:16" ht="13.5" customHeight="1">
      <c r="A33" s="57">
        <v>23</v>
      </c>
      <c r="B33" s="53">
        <v>100</v>
      </c>
      <c r="C33" s="58"/>
      <c r="D33" s="58"/>
      <c r="E33" s="58"/>
      <c r="F33" s="58"/>
      <c r="G33" s="58"/>
      <c r="H33" s="58"/>
      <c r="I33" s="58"/>
      <c r="J33" s="58"/>
      <c r="K33" s="59"/>
      <c r="L33" s="55">
        <f t="shared" si="2"/>
        <v>100</v>
      </c>
      <c r="M33" s="60">
        <f t="shared" si="3"/>
        <v>700</v>
      </c>
      <c r="N33" s="124"/>
      <c r="O33" s="125"/>
      <c r="P33" s="126"/>
    </row>
    <row r="34" spans="1:16" ht="13.5" customHeight="1">
      <c r="A34" s="57">
        <v>24</v>
      </c>
      <c r="B34" s="53">
        <v>100</v>
      </c>
      <c r="C34" s="58"/>
      <c r="D34" s="58"/>
      <c r="E34" s="58"/>
      <c r="F34" s="58"/>
      <c r="G34" s="58"/>
      <c r="H34" s="58"/>
      <c r="I34" s="58"/>
      <c r="J34" s="58"/>
      <c r="K34" s="59"/>
      <c r="L34" s="55">
        <f t="shared" si="2"/>
        <v>100</v>
      </c>
      <c r="M34" s="60">
        <f t="shared" si="3"/>
        <v>600</v>
      </c>
      <c r="N34" s="124"/>
      <c r="O34" s="125"/>
      <c r="P34" s="126"/>
    </row>
    <row r="35" spans="1:16" ht="13.5" customHeight="1">
      <c r="A35" s="57">
        <v>25</v>
      </c>
      <c r="B35" s="53">
        <v>100</v>
      </c>
      <c r="C35" s="58"/>
      <c r="D35" s="58"/>
      <c r="E35" s="58"/>
      <c r="F35" s="58"/>
      <c r="G35" s="58"/>
      <c r="H35" s="58"/>
      <c r="I35" s="58"/>
      <c r="J35" s="58"/>
      <c r="K35" s="59"/>
      <c r="L35" s="55">
        <f t="shared" si="2"/>
        <v>100</v>
      </c>
      <c r="M35" s="60">
        <f t="shared" si="3"/>
        <v>500</v>
      </c>
      <c r="N35" s="124"/>
      <c r="O35" s="125"/>
      <c r="P35" s="126"/>
    </row>
    <row r="36" spans="1:16" ht="13.5" customHeight="1">
      <c r="A36" s="57">
        <v>26</v>
      </c>
      <c r="B36" s="53">
        <v>100</v>
      </c>
      <c r="C36" s="58"/>
      <c r="D36" s="58"/>
      <c r="E36" s="58"/>
      <c r="F36" s="58"/>
      <c r="G36" s="58"/>
      <c r="H36" s="58"/>
      <c r="I36" s="58"/>
      <c r="J36" s="58"/>
      <c r="K36" s="59"/>
      <c r="L36" s="55">
        <f t="shared" si="2"/>
        <v>100</v>
      </c>
      <c r="M36" s="60">
        <f t="shared" si="3"/>
        <v>400</v>
      </c>
      <c r="N36" s="124"/>
      <c r="O36" s="125"/>
      <c r="P36" s="126"/>
    </row>
    <row r="37" spans="1:16" ht="13.5" customHeight="1">
      <c r="A37" s="57">
        <v>27</v>
      </c>
      <c r="B37" s="53">
        <v>100</v>
      </c>
      <c r="C37" s="58"/>
      <c r="D37" s="58"/>
      <c r="E37" s="58"/>
      <c r="F37" s="58"/>
      <c r="G37" s="58"/>
      <c r="H37" s="58"/>
      <c r="I37" s="58"/>
      <c r="J37" s="58"/>
      <c r="K37" s="59"/>
      <c r="L37" s="55">
        <f t="shared" si="2"/>
        <v>100</v>
      </c>
      <c r="M37" s="60">
        <f t="shared" si="3"/>
        <v>300</v>
      </c>
      <c r="N37" s="124"/>
      <c r="O37" s="125"/>
      <c r="P37" s="126"/>
    </row>
    <row r="38" spans="1:16" ht="13.5" customHeight="1">
      <c r="A38" s="57">
        <v>28</v>
      </c>
      <c r="B38" s="53">
        <v>100</v>
      </c>
      <c r="C38" s="58"/>
      <c r="D38" s="58"/>
      <c r="E38" s="58"/>
      <c r="F38" s="58"/>
      <c r="G38" s="58"/>
      <c r="H38" s="58"/>
      <c r="I38" s="58"/>
      <c r="J38" s="58"/>
      <c r="K38" s="59"/>
      <c r="L38" s="55">
        <f t="shared" si="2"/>
        <v>100</v>
      </c>
      <c r="M38" s="60">
        <f t="shared" si="3"/>
        <v>200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0</v>
      </c>
      <c r="N40" s="124"/>
      <c r="O40" s="125"/>
      <c r="P40" s="126"/>
    </row>
    <row r="41" spans="1:16" ht="13.5" customHeight="1">
      <c r="A41" s="61"/>
      <c r="B41" s="62"/>
      <c r="C41" s="63"/>
      <c r="D41" s="63"/>
      <c r="E41" s="63"/>
      <c r="F41" s="63"/>
      <c r="G41" s="63"/>
      <c r="H41" s="63"/>
      <c r="I41" s="63"/>
      <c r="J41" s="63"/>
      <c r="K41" s="64"/>
      <c r="L41" s="65" t="str">
        <f t="shared" si="2"/>
        <v xml:space="preserve"> </v>
      </c>
      <c r="M41" s="66">
        <f t="shared" si="3"/>
        <v>0</v>
      </c>
      <c r="N41" s="127"/>
      <c r="O41" s="128"/>
      <c r="P41" s="129"/>
    </row>
    <row r="42" spans="1:16" ht="13.5" customHeight="1">
      <c r="A42" s="67" t="s">
        <v>26</v>
      </c>
      <c r="B42" s="68">
        <f>IF(SUM(B11:B41)=0,"",SUM(B11:B41))</f>
        <v>3000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3400</v>
      </c>
      <c r="M42" s="71"/>
      <c r="N42" s="118"/>
      <c r="O42" s="118"/>
      <c r="P42" s="118"/>
    </row>
    <row r="43" spans="1:16" ht="13.5" customHeight="1">
      <c r="A43" s="67" t="s">
        <v>27</v>
      </c>
      <c r="B43" s="68">
        <f>'Ngan sach'!L22</f>
        <v>3000</v>
      </c>
      <c r="C43" s="68">
        <f>'Ngan sach'!L23</f>
        <v>400</v>
      </c>
      <c r="D43" s="68">
        <f>'Ngan sach'!L24</f>
        <v>0</v>
      </c>
      <c r="E43" s="68">
        <f>'Ngan sach'!L25</f>
        <v>0</v>
      </c>
      <c r="F43" s="68">
        <f>'Ngan sach'!L26</f>
        <v>0</v>
      </c>
      <c r="G43" s="68">
        <f>'Ngan sach'!L27</f>
        <v>0</v>
      </c>
      <c r="H43" s="68">
        <f>'Ngan sach'!L28</f>
        <v>0</v>
      </c>
      <c r="I43" s="68"/>
      <c r="J43" s="68"/>
      <c r="K43" s="69"/>
      <c r="L43" s="70">
        <f t="shared" ref="L43" si="5">SUM(B43:K43)</f>
        <v>3400</v>
      </c>
      <c r="M43" s="72"/>
      <c r="N43" s="111"/>
      <c r="O43" s="111"/>
      <c r="P43" s="111"/>
    </row>
    <row r="44" spans="1:16" ht="13.5" customHeight="1">
      <c r="A44" s="67" t="s">
        <v>24</v>
      </c>
      <c r="B44" s="68">
        <f>B43-SUM(B11:B41)</f>
        <v>0</v>
      </c>
      <c r="C44" s="68">
        <f t="shared" ref="C44:L44" si="6">C43-SUM(C11:C41)</f>
        <v>0</v>
      </c>
      <c r="D44" s="68">
        <f t="shared" si="6"/>
        <v>0</v>
      </c>
      <c r="E44" s="68">
        <f t="shared" si="6"/>
        <v>0</v>
      </c>
      <c r="F44" s="68">
        <f t="shared" si="6"/>
        <v>0</v>
      </c>
      <c r="G44" s="68">
        <f t="shared" si="6"/>
        <v>0</v>
      </c>
      <c r="H44" s="68">
        <f t="shared" si="6"/>
        <v>0</v>
      </c>
      <c r="I44" s="68"/>
      <c r="J44" s="68"/>
      <c r="K44" s="69"/>
      <c r="L44" s="70">
        <f t="shared" si="6"/>
        <v>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5350</v>
      </c>
      <c r="F47" s="41"/>
      <c r="G47" s="75" t="str">
        <f>IF('Ngan sach'!$C$33=0," ",'Ngan sach'!$C$33)</f>
        <v>Đi lại + về quê</v>
      </c>
      <c r="H47" s="76"/>
      <c r="I47" s="41"/>
      <c r="J47" s="75" t="str">
        <f>IF('Ngan sach'!$C$49=0," ",'Ngan sach'!$C$49)</f>
        <v>TK Ngân hàng</v>
      </c>
      <c r="K47" s="76">
        <v>3500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v>2000</v>
      </c>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7350</v>
      </c>
      <c r="F52" s="41"/>
      <c r="G52" s="82" t="s">
        <v>32</v>
      </c>
      <c r="H52" s="71">
        <f>SUM(H47:H51)</f>
        <v>0</v>
      </c>
      <c r="I52" s="41"/>
      <c r="J52" s="82" t="s">
        <v>32</v>
      </c>
      <c r="K52" s="71">
        <f>SUM(K47:K51)</f>
        <v>3500</v>
      </c>
      <c r="L52" s="41"/>
      <c r="M52" s="82" t="s">
        <v>32</v>
      </c>
      <c r="N52" s="71">
        <f>SUM(N47:N50)</f>
        <v>18725</v>
      </c>
    </row>
    <row r="53" spans="1:14" ht="13.5" customHeight="1">
      <c r="A53" s="82" t="s">
        <v>27</v>
      </c>
      <c r="B53" s="71">
        <f>+'Ngan sach'!L19</f>
        <v>4975</v>
      </c>
      <c r="C53" s="41"/>
      <c r="D53" s="82" t="s">
        <v>27</v>
      </c>
      <c r="E53" s="71">
        <f>+'Ngan sach'!L46</f>
        <v>5000</v>
      </c>
      <c r="F53" s="41"/>
      <c r="G53" s="82" t="s">
        <v>27</v>
      </c>
      <c r="H53" s="71">
        <f>+'Ngan sach'!L38</f>
        <v>1500</v>
      </c>
      <c r="I53" s="41"/>
      <c r="J53" s="82" t="s">
        <v>27</v>
      </c>
      <c r="K53" s="71">
        <f>+'Ngan sach'!L53</f>
        <v>2625</v>
      </c>
      <c r="L53" s="41"/>
      <c r="M53" s="82" t="s">
        <v>27</v>
      </c>
      <c r="N53" s="71">
        <f>+'Ngan sach'!L11</f>
        <v>17500</v>
      </c>
    </row>
    <row r="54" spans="1:14" ht="13.5" customHeight="1">
      <c r="A54" s="82" t="s">
        <v>30</v>
      </c>
      <c r="B54" s="72">
        <f>B53-B52</f>
        <v>420</v>
      </c>
      <c r="C54" s="41"/>
      <c r="D54" s="82" t="s">
        <v>30</v>
      </c>
      <c r="E54" s="72">
        <f>E53-E52</f>
        <v>-2350</v>
      </c>
      <c r="F54" s="41"/>
      <c r="G54" s="82" t="s">
        <v>30</v>
      </c>
      <c r="H54" s="72">
        <f>H53-H52</f>
        <v>1500</v>
      </c>
      <c r="I54" s="41"/>
      <c r="J54" s="82" t="s">
        <v>30</v>
      </c>
      <c r="K54" s="72">
        <f>K53-K52</f>
        <v>-875</v>
      </c>
      <c r="L54" s="41"/>
      <c r="M54" s="82" t="s">
        <v>30</v>
      </c>
      <c r="N54" s="72">
        <f>N53-N52</f>
        <v>-1225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23" priority="10">
      <formula>"$H$3=0"</formula>
    </cfRule>
  </conditionalFormatting>
  <conditionalFormatting sqref="N11:N44 O11:P41 A47:B51 D47:E51 G47:H51 M47:N51 A6:H8 A11:M41 J47:K51">
    <cfRule type="expression" dxfId="22" priority="9">
      <formula>MOD(ROW(),2)=1</formula>
    </cfRule>
  </conditionalFormatting>
  <conditionalFormatting sqref="J5:M7">
    <cfRule type="expression" dxfId="21" priority="1">
      <formula>J5&lt;&gt;""</formula>
    </cfRule>
  </conditionalFormatting>
  <dataValidations xWindow="1212" yWindow="175"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G9" sqref="G9"/>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16725</v>
      </c>
    </row>
    <row r="2" spans="1:18" ht="13.5" customHeight="1">
      <c r="Q2" s="36" t="s">
        <v>23</v>
      </c>
      <c r="R2" s="37">
        <f>+B52+E52+H52+K52+L42</f>
        <v>16655</v>
      </c>
    </row>
    <row r="3" spans="1:18" ht="13.5" customHeight="1">
      <c r="Q3" s="36"/>
      <c r="R3" s="37"/>
    </row>
    <row r="4" spans="1:18" ht="13.5" customHeight="1">
      <c r="Q4" s="36" t="s">
        <v>30</v>
      </c>
      <c r="R4" s="37">
        <f>+R1-R2</f>
        <v>70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3300</v>
      </c>
      <c r="D6" s="53">
        <f>+B53</f>
        <v>4975</v>
      </c>
      <c r="E6" s="53">
        <f>+H53</f>
        <v>1500</v>
      </c>
      <c r="F6" s="53">
        <f>+E53</f>
        <v>5000</v>
      </c>
      <c r="G6" s="53">
        <f>+K53</f>
        <v>2725</v>
      </c>
      <c r="H6" s="53">
        <f>+B6-SUM(C6:G6)</f>
        <v>0</v>
      </c>
      <c r="J6" s="119"/>
      <c r="K6" s="119"/>
      <c r="L6" s="119"/>
      <c r="M6" s="119"/>
      <c r="Q6" s="36"/>
      <c r="R6" s="37"/>
    </row>
    <row r="7" spans="1:18" ht="13.5" customHeight="1">
      <c r="A7" s="83" t="s">
        <v>74</v>
      </c>
      <c r="B7" s="58">
        <f>+N52</f>
        <v>16725</v>
      </c>
      <c r="C7" s="58">
        <f>+L42</f>
        <v>3500</v>
      </c>
      <c r="D7" s="58">
        <f>+B52</f>
        <v>4555</v>
      </c>
      <c r="E7" s="58">
        <f>+H52</f>
        <v>0</v>
      </c>
      <c r="F7" s="58">
        <f>+E52</f>
        <v>7300</v>
      </c>
      <c r="G7" s="58">
        <f>+K52</f>
        <v>1300</v>
      </c>
      <c r="H7" s="53">
        <f t="shared" ref="H7" si="0">+B7-SUM(C7:G7)</f>
        <v>70</v>
      </c>
      <c r="J7" s="119"/>
      <c r="K7" s="119"/>
      <c r="L7" s="119"/>
      <c r="M7" s="119"/>
      <c r="Q7" s="36"/>
      <c r="R7" s="37"/>
    </row>
    <row r="8" spans="1:18" ht="13.5" customHeight="1">
      <c r="A8" s="83" t="s">
        <v>75</v>
      </c>
      <c r="B8" s="58">
        <f>+B6-B7</f>
        <v>775</v>
      </c>
      <c r="C8" s="58">
        <f t="shared" ref="C8:G8" si="1">+C6-C7</f>
        <v>-200</v>
      </c>
      <c r="D8" s="58">
        <f t="shared" si="1"/>
        <v>420</v>
      </c>
      <c r="E8" s="58">
        <f t="shared" si="1"/>
        <v>1500</v>
      </c>
      <c r="F8" s="58">
        <f t="shared" si="1"/>
        <v>-2300</v>
      </c>
      <c r="G8" s="58">
        <f t="shared" si="1"/>
        <v>1425</v>
      </c>
      <c r="H8" s="53"/>
      <c r="P8" s="95" t="s">
        <v>31</v>
      </c>
      <c r="Q8" s="36"/>
      <c r="R8" s="36"/>
    </row>
    <row r="9" spans="1:18" ht="13.5" customHeight="1">
      <c r="A9" s="42"/>
      <c r="B9" s="42"/>
      <c r="C9" s="42"/>
      <c r="D9" s="42"/>
      <c r="E9" s="42"/>
      <c r="F9" s="42"/>
      <c r="J9" s="39"/>
      <c r="K9" s="39"/>
      <c r="L9" s="39"/>
      <c r="M9" s="46"/>
      <c r="N9" s="44"/>
      <c r="P9" s="95"/>
    </row>
    <row r="10" spans="1:18" ht="18.75" customHeight="1">
      <c r="A10" s="51" t="s">
        <v>60</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3200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3100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3000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2500</v>
      </c>
      <c r="N14" s="124"/>
      <c r="O14" s="125"/>
      <c r="P14" s="126"/>
    </row>
    <row r="15" spans="1:18" ht="13.5" customHeight="1">
      <c r="A15" s="57">
        <v>5</v>
      </c>
      <c r="B15" s="53">
        <v>100</v>
      </c>
      <c r="C15" s="58"/>
      <c r="D15" s="58"/>
      <c r="E15" s="58"/>
      <c r="F15" s="58"/>
      <c r="G15" s="58"/>
      <c r="H15" s="58"/>
      <c r="I15" s="58"/>
      <c r="J15" s="58"/>
      <c r="K15" s="59"/>
      <c r="L15" s="55">
        <f t="shared" si="2"/>
        <v>100</v>
      </c>
      <c r="M15" s="60">
        <f t="shared" si="3"/>
        <v>2400</v>
      </c>
      <c r="N15" s="124"/>
      <c r="O15" s="125"/>
      <c r="P15" s="126"/>
    </row>
    <row r="16" spans="1:18" ht="13.5" customHeight="1">
      <c r="A16" s="57">
        <v>6</v>
      </c>
      <c r="B16" s="53">
        <v>100</v>
      </c>
      <c r="C16" s="58"/>
      <c r="D16" s="58"/>
      <c r="E16" s="58"/>
      <c r="F16" s="58"/>
      <c r="G16" s="58"/>
      <c r="H16" s="58"/>
      <c r="I16" s="58"/>
      <c r="J16" s="58"/>
      <c r="K16" s="59"/>
      <c r="L16" s="55">
        <f t="shared" si="2"/>
        <v>100</v>
      </c>
      <c r="M16" s="60">
        <f t="shared" si="3"/>
        <v>2300</v>
      </c>
      <c r="N16" s="124"/>
      <c r="O16" s="125"/>
      <c r="P16" s="126"/>
    </row>
    <row r="17" spans="1:16" ht="13.5" customHeight="1">
      <c r="A17" s="57">
        <v>7</v>
      </c>
      <c r="B17" s="53">
        <v>100</v>
      </c>
      <c r="C17" s="58"/>
      <c r="D17" s="58"/>
      <c r="E17" s="58"/>
      <c r="F17" s="58"/>
      <c r="G17" s="58"/>
      <c r="H17" s="58"/>
      <c r="I17" s="58"/>
      <c r="J17" s="58"/>
      <c r="K17" s="59"/>
      <c r="L17" s="55">
        <f t="shared" si="2"/>
        <v>100</v>
      </c>
      <c r="M17" s="60">
        <f t="shared" si="3"/>
        <v>2200</v>
      </c>
      <c r="N17" s="124"/>
      <c r="O17" s="125"/>
      <c r="P17" s="126"/>
    </row>
    <row r="18" spans="1:16" ht="13.5" customHeight="1">
      <c r="A18" s="57">
        <v>8</v>
      </c>
      <c r="B18" s="53">
        <v>100</v>
      </c>
      <c r="C18" s="58"/>
      <c r="D18" s="58"/>
      <c r="E18" s="58"/>
      <c r="F18" s="58"/>
      <c r="G18" s="58"/>
      <c r="H18" s="58"/>
      <c r="I18" s="58"/>
      <c r="J18" s="58"/>
      <c r="K18" s="59"/>
      <c r="L18" s="55">
        <f t="shared" si="2"/>
        <v>100</v>
      </c>
      <c r="M18" s="60">
        <f t="shared" si="3"/>
        <v>2100</v>
      </c>
      <c r="N18" s="124"/>
      <c r="O18" s="125"/>
      <c r="P18" s="126"/>
    </row>
    <row r="19" spans="1:16" ht="13.5" customHeight="1">
      <c r="A19" s="57">
        <v>9</v>
      </c>
      <c r="B19" s="53">
        <v>100</v>
      </c>
      <c r="C19" s="58"/>
      <c r="D19" s="58"/>
      <c r="E19" s="58"/>
      <c r="F19" s="58"/>
      <c r="G19" s="58"/>
      <c r="H19" s="58"/>
      <c r="I19" s="58"/>
      <c r="J19" s="58"/>
      <c r="K19" s="59"/>
      <c r="L19" s="55">
        <f t="shared" si="2"/>
        <v>100</v>
      </c>
      <c r="M19" s="60">
        <f t="shared" si="3"/>
        <v>2000</v>
      </c>
      <c r="N19" s="124"/>
      <c r="O19" s="125"/>
      <c r="P19" s="126"/>
    </row>
    <row r="20" spans="1:16" ht="13.5" customHeight="1">
      <c r="A20" s="57">
        <v>10</v>
      </c>
      <c r="B20" s="53">
        <v>100</v>
      </c>
      <c r="C20" s="58"/>
      <c r="D20" s="58"/>
      <c r="E20" s="58"/>
      <c r="F20" s="58"/>
      <c r="G20" s="58"/>
      <c r="H20" s="58"/>
      <c r="I20" s="58"/>
      <c r="J20" s="58"/>
      <c r="K20" s="59"/>
      <c r="L20" s="55">
        <f t="shared" si="2"/>
        <v>100</v>
      </c>
      <c r="M20" s="60">
        <f t="shared" si="3"/>
        <v>1900</v>
      </c>
      <c r="N20" s="124"/>
      <c r="O20" s="125"/>
      <c r="P20" s="126"/>
    </row>
    <row r="21" spans="1:16" ht="13.5" customHeight="1">
      <c r="A21" s="57">
        <v>11</v>
      </c>
      <c r="B21" s="53">
        <v>100</v>
      </c>
      <c r="C21" s="58"/>
      <c r="D21" s="58"/>
      <c r="E21" s="58"/>
      <c r="F21" s="58"/>
      <c r="G21" s="58"/>
      <c r="H21" s="58"/>
      <c r="I21" s="58"/>
      <c r="J21" s="58"/>
      <c r="K21" s="59"/>
      <c r="L21" s="55">
        <f t="shared" si="2"/>
        <v>100</v>
      </c>
      <c r="M21" s="60">
        <f t="shared" si="3"/>
        <v>1800</v>
      </c>
      <c r="N21" s="124"/>
      <c r="O21" s="125"/>
      <c r="P21" s="126"/>
    </row>
    <row r="22" spans="1:16" ht="13.5" customHeight="1">
      <c r="A22" s="57">
        <v>12</v>
      </c>
      <c r="B22" s="53">
        <v>100</v>
      </c>
      <c r="C22" s="58"/>
      <c r="D22" s="58"/>
      <c r="E22" s="58"/>
      <c r="F22" s="58"/>
      <c r="G22" s="58"/>
      <c r="H22" s="58"/>
      <c r="I22" s="58"/>
      <c r="J22" s="58"/>
      <c r="K22" s="59"/>
      <c r="L22" s="55">
        <f t="shared" si="2"/>
        <v>100</v>
      </c>
      <c r="M22" s="60">
        <f t="shared" si="3"/>
        <v>1700</v>
      </c>
      <c r="N22" s="124"/>
      <c r="O22" s="125"/>
      <c r="P22" s="126"/>
    </row>
    <row r="23" spans="1:16" ht="13.5" customHeight="1">
      <c r="A23" s="57">
        <v>13</v>
      </c>
      <c r="B23" s="53">
        <v>100</v>
      </c>
      <c r="C23" s="58"/>
      <c r="D23" s="58"/>
      <c r="E23" s="58"/>
      <c r="F23" s="58"/>
      <c r="G23" s="58"/>
      <c r="H23" s="58"/>
      <c r="I23" s="58"/>
      <c r="J23" s="58"/>
      <c r="K23" s="59"/>
      <c r="L23" s="55">
        <f t="shared" si="2"/>
        <v>100</v>
      </c>
      <c r="M23" s="60">
        <f t="shared" si="3"/>
        <v>1600</v>
      </c>
      <c r="N23" s="124"/>
      <c r="O23" s="125"/>
      <c r="P23" s="126"/>
    </row>
    <row r="24" spans="1:16" ht="13.5" customHeight="1">
      <c r="A24" s="57">
        <v>14</v>
      </c>
      <c r="B24" s="53">
        <v>100</v>
      </c>
      <c r="C24" s="58"/>
      <c r="D24" s="58"/>
      <c r="E24" s="58"/>
      <c r="F24" s="58"/>
      <c r="G24" s="58"/>
      <c r="H24" s="58"/>
      <c r="I24" s="58"/>
      <c r="J24" s="58"/>
      <c r="K24" s="59"/>
      <c r="L24" s="55">
        <f t="shared" si="2"/>
        <v>100</v>
      </c>
      <c r="M24" s="60">
        <f t="shared" si="3"/>
        <v>1500</v>
      </c>
      <c r="N24" s="124"/>
      <c r="O24" s="125"/>
      <c r="P24" s="126"/>
    </row>
    <row r="25" spans="1:16" ht="13.5" customHeight="1">
      <c r="A25" s="57">
        <v>15</v>
      </c>
      <c r="B25" s="53">
        <v>100</v>
      </c>
      <c r="C25" s="58"/>
      <c r="D25" s="58"/>
      <c r="E25" s="58"/>
      <c r="F25" s="58"/>
      <c r="G25" s="58"/>
      <c r="H25" s="58"/>
      <c r="I25" s="58"/>
      <c r="J25" s="58"/>
      <c r="K25" s="59"/>
      <c r="L25" s="55">
        <f t="shared" si="2"/>
        <v>100</v>
      </c>
      <c r="M25" s="60">
        <f t="shared" si="3"/>
        <v>1400</v>
      </c>
      <c r="N25" s="124"/>
      <c r="O25" s="125"/>
      <c r="P25" s="126"/>
    </row>
    <row r="26" spans="1:16" ht="13.5" customHeight="1">
      <c r="A26" s="57">
        <v>16</v>
      </c>
      <c r="B26" s="53">
        <v>100</v>
      </c>
      <c r="C26" s="58"/>
      <c r="D26" s="58"/>
      <c r="E26" s="58"/>
      <c r="F26" s="58"/>
      <c r="G26" s="58"/>
      <c r="H26" s="58"/>
      <c r="I26" s="58"/>
      <c r="J26" s="58"/>
      <c r="K26" s="59"/>
      <c r="L26" s="55">
        <f t="shared" si="2"/>
        <v>100</v>
      </c>
      <c r="M26" s="60">
        <f t="shared" si="3"/>
        <v>1300</v>
      </c>
      <c r="N26" s="124"/>
      <c r="O26" s="125"/>
      <c r="P26" s="126"/>
    </row>
    <row r="27" spans="1:16" ht="13.5" customHeight="1">
      <c r="A27" s="57">
        <v>17</v>
      </c>
      <c r="B27" s="53">
        <v>100</v>
      </c>
      <c r="C27" s="58"/>
      <c r="D27" s="58"/>
      <c r="E27" s="58"/>
      <c r="F27" s="58"/>
      <c r="G27" s="58"/>
      <c r="H27" s="58"/>
      <c r="I27" s="58"/>
      <c r="J27" s="58"/>
      <c r="K27" s="59"/>
      <c r="L27" s="55">
        <f t="shared" si="2"/>
        <v>100</v>
      </c>
      <c r="M27" s="60">
        <f t="shared" si="3"/>
        <v>1200</v>
      </c>
      <c r="N27" s="124"/>
      <c r="O27" s="125"/>
      <c r="P27" s="126"/>
    </row>
    <row r="28" spans="1:16" ht="13.5" customHeight="1">
      <c r="A28" s="57">
        <v>18</v>
      </c>
      <c r="B28" s="53">
        <v>100</v>
      </c>
      <c r="C28" s="58"/>
      <c r="D28" s="58"/>
      <c r="E28" s="58"/>
      <c r="F28" s="58"/>
      <c r="G28" s="58"/>
      <c r="H28" s="58"/>
      <c r="I28" s="58"/>
      <c r="J28" s="58"/>
      <c r="K28" s="59"/>
      <c r="L28" s="55">
        <f t="shared" si="2"/>
        <v>100</v>
      </c>
      <c r="M28" s="60">
        <f t="shared" si="3"/>
        <v>1100</v>
      </c>
      <c r="N28" s="124"/>
      <c r="O28" s="125"/>
      <c r="P28" s="126"/>
    </row>
    <row r="29" spans="1:16" ht="13.5" customHeight="1">
      <c r="A29" s="57">
        <v>19</v>
      </c>
      <c r="B29" s="53">
        <v>100</v>
      </c>
      <c r="C29" s="58"/>
      <c r="D29" s="58"/>
      <c r="E29" s="58"/>
      <c r="F29" s="58"/>
      <c r="G29" s="58"/>
      <c r="H29" s="58"/>
      <c r="I29" s="58"/>
      <c r="J29" s="58"/>
      <c r="K29" s="59"/>
      <c r="L29" s="55">
        <f t="shared" si="2"/>
        <v>100</v>
      </c>
      <c r="M29" s="60">
        <f t="shared" si="3"/>
        <v>1000</v>
      </c>
      <c r="N29" s="124"/>
      <c r="O29" s="125"/>
      <c r="P29" s="126"/>
    </row>
    <row r="30" spans="1:16" ht="13.5" customHeight="1">
      <c r="A30" s="57">
        <v>20</v>
      </c>
      <c r="B30" s="53">
        <v>100</v>
      </c>
      <c r="C30" s="58"/>
      <c r="D30" s="58"/>
      <c r="E30" s="58"/>
      <c r="F30" s="58"/>
      <c r="G30" s="58"/>
      <c r="H30" s="58"/>
      <c r="I30" s="58"/>
      <c r="J30" s="58"/>
      <c r="K30" s="59"/>
      <c r="L30" s="55">
        <f t="shared" si="2"/>
        <v>100</v>
      </c>
      <c r="M30" s="60">
        <f t="shared" si="3"/>
        <v>900</v>
      </c>
      <c r="N30" s="124"/>
      <c r="O30" s="125"/>
      <c r="P30" s="126"/>
    </row>
    <row r="31" spans="1:16" ht="13.5" customHeight="1">
      <c r="A31" s="57">
        <v>21</v>
      </c>
      <c r="B31" s="53">
        <v>100</v>
      </c>
      <c r="C31" s="58"/>
      <c r="D31" s="58"/>
      <c r="E31" s="58"/>
      <c r="F31" s="58"/>
      <c r="G31" s="58"/>
      <c r="H31" s="58"/>
      <c r="I31" s="58"/>
      <c r="J31" s="58"/>
      <c r="K31" s="59"/>
      <c r="L31" s="55">
        <f t="shared" si="2"/>
        <v>100</v>
      </c>
      <c r="M31" s="60">
        <f t="shared" si="3"/>
        <v>800</v>
      </c>
      <c r="N31" s="124"/>
      <c r="O31" s="125"/>
      <c r="P31" s="126"/>
    </row>
    <row r="32" spans="1:16" ht="13.5" customHeight="1">
      <c r="A32" s="57">
        <v>22</v>
      </c>
      <c r="B32" s="53">
        <v>100</v>
      </c>
      <c r="C32" s="58"/>
      <c r="D32" s="58"/>
      <c r="E32" s="58"/>
      <c r="F32" s="58"/>
      <c r="G32" s="58"/>
      <c r="H32" s="58"/>
      <c r="I32" s="58"/>
      <c r="J32" s="58"/>
      <c r="K32" s="59"/>
      <c r="L32" s="55">
        <f t="shared" si="2"/>
        <v>100</v>
      </c>
      <c r="M32" s="60">
        <f t="shared" si="3"/>
        <v>700</v>
      </c>
      <c r="N32" s="124"/>
      <c r="O32" s="125"/>
      <c r="P32" s="126"/>
    </row>
    <row r="33" spans="1:16" ht="13.5" customHeight="1">
      <c r="A33" s="57">
        <v>23</v>
      </c>
      <c r="B33" s="53">
        <v>100</v>
      </c>
      <c r="C33" s="58"/>
      <c r="D33" s="58"/>
      <c r="E33" s="58"/>
      <c r="F33" s="58"/>
      <c r="G33" s="58"/>
      <c r="H33" s="58"/>
      <c r="I33" s="58"/>
      <c r="J33" s="58"/>
      <c r="K33" s="59"/>
      <c r="L33" s="55">
        <f t="shared" si="2"/>
        <v>100</v>
      </c>
      <c r="M33" s="60">
        <f t="shared" si="3"/>
        <v>600</v>
      </c>
      <c r="N33" s="124"/>
      <c r="O33" s="125"/>
      <c r="P33" s="126"/>
    </row>
    <row r="34" spans="1:16" ht="13.5" customHeight="1">
      <c r="A34" s="57">
        <v>24</v>
      </c>
      <c r="B34" s="53">
        <v>100</v>
      </c>
      <c r="C34" s="58"/>
      <c r="D34" s="58"/>
      <c r="E34" s="58"/>
      <c r="F34" s="58"/>
      <c r="G34" s="58"/>
      <c r="H34" s="58"/>
      <c r="I34" s="58"/>
      <c r="J34" s="58"/>
      <c r="K34" s="59"/>
      <c r="L34" s="55">
        <f t="shared" si="2"/>
        <v>100</v>
      </c>
      <c r="M34" s="60">
        <f t="shared" si="3"/>
        <v>500</v>
      </c>
      <c r="N34" s="124"/>
      <c r="O34" s="125"/>
      <c r="P34" s="126"/>
    </row>
    <row r="35" spans="1:16" ht="13.5" customHeight="1">
      <c r="A35" s="57">
        <v>25</v>
      </c>
      <c r="B35" s="53">
        <v>100</v>
      </c>
      <c r="C35" s="58"/>
      <c r="D35" s="58"/>
      <c r="E35" s="58"/>
      <c r="F35" s="58"/>
      <c r="G35" s="58"/>
      <c r="H35" s="58"/>
      <c r="I35" s="58"/>
      <c r="J35" s="58"/>
      <c r="K35" s="59"/>
      <c r="L35" s="55">
        <f t="shared" si="2"/>
        <v>100</v>
      </c>
      <c r="M35" s="60">
        <f t="shared" si="3"/>
        <v>400</v>
      </c>
      <c r="N35" s="124"/>
      <c r="O35" s="125"/>
      <c r="P35" s="126"/>
    </row>
    <row r="36" spans="1:16" ht="13.5" customHeight="1">
      <c r="A36" s="57">
        <v>26</v>
      </c>
      <c r="B36" s="53">
        <v>100</v>
      </c>
      <c r="C36" s="58"/>
      <c r="D36" s="58"/>
      <c r="E36" s="58"/>
      <c r="F36" s="58"/>
      <c r="G36" s="58"/>
      <c r="H36" s="58"/>
      <c r="I36" s="58"/>
      <c r="J36" s="58"/>
      <c r="K36" s="59"/>
      <c r="L36" s="55">
        <f t="shared" si="2"/>
        <v>100</v>
      </c>
      <c r="M36" s="60">
        <f t="shared" si="3"/>
        <v>300</v>
      </c>
      <c r="N36" s="124"/>
      <c r="O36" s="125"/>
      <c r="P36" s="126"/>
    </row>
    <row r="37" spans="1:16" ht="13.5" customHeight="1">
      <c r="A37" s="57">
        <v>27</v>
      </c>
      <c r="B37" s="53">
        <v>100</v>
      </c>
      <c r="C37" s="58"/>
      <c r="D37" s="58"/>
      <c r="E37" s="58"/>
      <c r="F37" s="58"/>
      <c r="G37" s="58"/>
      <c r="H37" s="58"/>
      <c r="I37" s="58"/>
      <c r="J37" s="58"/>
      <c r="K37" s="59"/>
      <c r="L37" s="55">
        <f t="shared" si="2"/>
        <v>100</v>
      </c>
      <c r="M37" s="60">
        <f t="shared" si="3"/>
        <v>200</v>
      </c>
      <c r="N37" s="124"/>
      <c r="O37" s="125"/>
      <c r="P37" s="126"/>
    </row>
    <row r="38" spans="1:16" ht="13.5" customHeight="1">
      <c r="A38" s="57">
        <v>28</v>
      </c>
      <c r="B38" s="53">
        <v>100</v>
      </c>
      <c r="C38" s="58"/>
      <c r="D38" s="58"/>
      <c r="E38" s="58"/>
      <c r="F38" s="58"/>
      <c r="G38" s="58"/>
      <c r="H38" s="58"/>
      <c r="I38" s="58"/>
      <c r="J38" s="58"/>
      <c r="K38" s="59"/>
      <c r="L38" s="55">
        <f t="shared" si="2"/>
        <v>100</v>
      </c>
      <c r="M38" s="60">
        <f t="shared" si="3"/>
        <v>100</v>
      </c>
      <c r="N38" s="124"/>
      <c r="O38" s="125"/>
      <c r="P38" s="126"/>
    </row>
    <row r="39" spans="1:16" ht="13.5" customHeight="1">
      <c r="A39" s="57">
        <v>29</v>
      </c>
      <c r="B39" s="53">
        <v>100</v>
      </c>
      <c r="C39" s="58"/>
      <c r="D39" s="58"/>
      <c r="E39" s="58"/>
      <c r="F39" s="58"/>
      <c r="G39" s="58"/>
      <c r="H39" s="58"/>
      <c r="I39" s="58"/>
      <c r="J39" s="58"/>
      <c r="K39" s="59"/>
      <c r="L39" s="55">
        <f t="shared" si="2"/>
        <v>100</v>
      </c>
      <c r="M39" s="60">
        <f t="shared" si="3"/>
        <v>0</v>
      </c>
      <c r="N39" s="124"/>
      <c r="O39" s="125"/>
      <c r="P39" s="126"/>
    </row>
    <row r="40" spans="1:16" ht="13.5" customHeight="1">
      <c r="A40" s="57">
        <v>30</v>
      </c>
      <c r="B40" s="53">
        <v>100</v>
      </c>
      <c r="C40" s="58"/>
      <c r="D40" s="58"/>
      <c r="E40" s="58"/>
      <c r="F40" s="58"/>
      <c r="G40" s="58"/>
      <c r="H40" s="58"/>
      <c r="I40" s="58"/>
      <c r="J40" s="58"/>
      <c r="K40" s="59"/>
      <c r="L40" s="55">
        <f t="shared" si="2"/>
        <v>100</v>
      </c>
      <c r="M40" s="60">
        <f t="shared" si="3"/>
        <v>-100</v>
      </c>
      <c r="N40" s="124"/>
      <c r="O40" s="125"/>
      <c r="P40" s="126"/>
    </row>
    <row r="41" spans="1:16" ht="13.5" customHeight="1">
      <c r="A41" s="61">
        <v>31</v>
      </c>
      <c r="B41" s="53">
        <v>100</v>
      </c>
      <c r="C41" s="63"/>
      <c r="D41" s="63"/>
      <c r="E41" s="63"/>
      <c r="F41" s="63"/>
      <c r="G41" s="63"/>
      <c r="H41" s="63"/>
      <c r="I41" s="63"/>
      <c r="J41" s="63"/>
      <c r="K41" s="64"/>
      <c r="L41" s="65">
        <f t="shared" si="2"/>
        <v>100</v>
      </c>
      <c r="M41" s="66">
        <f t="shared" si="3"/>
        <v>-200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sach'!M22</f>
        <v>3000</v>
      </c>
      <c r="C43" s="68">
        <f>'Ngan sach'!M23</f>
        <v>300</v>
      </c>
      <c r="D43" s="68">
        <f>'Ngan sach'!M24</f>
        <v>0</v>
      </c>
      <c r="E43" s="68">
        <f>'Ngan sach'!M25</f>
        <v>0</v>
      </c>
      <c r="F43" s="68">
        <f>'Ngan sach'!M26</f>
        <v>0</v>
      </c>
      <c r="G43" s="68">
        <f>'Ngan sach'!M27</f>
        <v>0</v>
      </c>
      <c r="H43" s="68">
        <f>'Ngan sach'!M28</f>
        <v>0</v>
      </c>
      <c r="I43" s="68"/>
      <c r="J43" s="68"/>
      <c r="K43" s="69"/>
      <c r="L43" s="70">
        <f t="shared" ref="L43" si="5">SUM(B43:K43)</f>
        <v>3300</v>
      </c>
      <c r="M43" s="72"/>
      <c r="N43" s="111"/>
      <c r="O43" s="111"/>
      <c r="P43" s="111"/>
    </row>
    <row r="44" spans="1:16" ht="13.5" customHeight="1">
      <c r="A44" s="67" t="s">
        <v>24</v>
      </c>
      <c r="B44" s="68">
        <f>B43-SUM(B11:B41)</f>
        <v>-100</v>
      </c>
      <c r="C44" s="68">
        <f t="shared" ref="C44:L44" si="6">C43-SUM(C11:C41)</f>
        <v>-100</v>
      </c>
      <c r="D44" s="68">
        <f t="shared" si="6"/>
        <v>0</v>
      </c>
      <c r="E44" s="68">
        <f t="shared" si="6"/>
        <v>0</v>
      </c>
      <c r="F44" s="68">
        <f t="shared" si="6"/>
        <v>0</v>
      </c>
      <c r="G44" s="68">
        <f t="shared" si="6"/>
        <v>0</v>
      </c>
      <c r="H44" s="68">
        <f t="shared" si="6"/>
        <v>0</v>
      </c>
      <c r="I44" s="68"/>
      <c r="J44" s="68"/>
      <c r="K44" s="69"/>
      <c r="L44" s="70">
        <f t="shared" si="6"/>
        <v>-200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5300</v>
      </c>
      <c r="F47" s="41"/>
      <c r="G47" s="75" t="str">
        <f>IF('Ngan sach'!$C$33=0," ",'Ngan sach'!$C$33)</f>
        <v>Đi lại + về quê</v>
      </c>
      <c r="H47" s="76"/>
      <c r="I47" s="41"/>
      <c r="J47" s="75" t="str">
        <f>IF('Ngan sach'!$C$49=0," ",'Ngan sach'!$C$49)</f>
        <v>TK Ngân hàng</v>
      </c>
      <c r="K47" s="76">
        <v>1300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7300</v>
      </c>
      <c r="F52" s="41"/>
      <c r="G52" s="82" t="s">
        <v>32</v>
      </c>
      <c r="H52" s="71">
        <f>SUM(H47:H51)</f>
        <v>0</v>
      </c>
      <c r="I52" s="41"/>
      <c r="J52" s="82" t="s">
        <v>32</v>
      </c>
      <c r="K52" s="71">
        <f>SUM(K47:K51)</f>
        <v>1300</v>
      </c>
      <c r="L52" s="41"/>
      <c r="M52" s="82" t="s">
        <v>32</v>
      </c>
      <c r="N52" s="71">
        <f>SUM(N47:N50)</f>
        <v>16725</v>
      </c>
    </row>
    <row r="53" spans="1:14" ht="13.5" customHeight="1">
      <c r="A53" s="82" t="s">
        <v>27</v>
      </c>
      <c r="B53" s="71">
        <f>+'Ngan sach'!M19</f>
        <v>4975</v>
      </c>
      <c r="C53" s="41"/>
      <c r="D53" s="82" t="s">
        <v>27</v>
      </c>
      <c r="E53" s="71">
        <f>+'Ngan sach'!M46</f>
        <v>5000</v>
      </c>
      <c r="F53" s="41"/>
      <c r="G53" s="82" t="s">
        <v>27</v>
      </c>
      <c r="H53" s="71">
        <f>+'Ngan sach'!M38</f>
        <v>1500</v>
      </c>
      <c r="I53" s="41"/>
      <c r="J53" s="82" t="s">
        <v>27</v>
      </c>
      <c r="K53" s="71">
        <f>+'Ngan sach'!M53</f>
        <v>2725</v>
      </c>
      <c r="L53" s="41"/>
      <c r="M53" s="82" t="s">
        <v>27</v>
      </c>
      <c r="N53" s="71">
        <f>+'Ngan sach'!M11</f>
        <v>17500</v>
      </c>
    </row>
    <row r="54" spans="1:14" ht="13.5" customHeight="1">
      <c r="A54" s="82" t="s">
        <v>30</v>
      </c>
      <c r="B54" s="72">
        <f>B53-B52</f>
        <v>420</v>
      </c>
      <c r="C54" s="41"/>
      <c r="D54" s="82" t="s">
        <v>30</v>
      </c>
      <c r="E54" s="72">
        <f>E53-E52</f>
        <v>-2300</v>
      </c>
      <c r="F54" s="41"/>
      <c r="G54" s="82" t="s">
        <v>30</v>
      </c>
      <c r="H54" s="72">
        <f>H53-H52</f>
        <v>1500</v>
      </c>
      <c r="I54" s="41"/>
      <c r="J54" s="82" t="s">
        <v>30</v>
      </c>
      <c r="K54" s="72">
        <f>K53-K52</f>
        <v>1425</v>
      </c>
      <c r="L54" s="41"/>
      <c r="M54" s="82" t="s">
        <v>30</v>
      </c>
      <c r="N54" s="72">
        <f>N53-N52</f>
        <v>775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20" priority="10">
      <formula>"$H$3=0"</formula>
    </cfRule>
  </conditionalFormatting>
  <conditionalFormatting sqref="N11:N44 O11:P41 A47:B51 D47:E51 G47:H51 M47:N51 A6:H8 A11:M41 J47:K51">
    <cfRule type="expression" dxfId="19" priority="9">
      <formula>MOD(ROW(),2)=1</formula>
    </cfRule>
  </conditionalFormatting>
  <conditionalFormatting sqref="J5:M7">
    <cfRule type="expression" dxfId="18" priority="1">
      <formula>J5&lt;&gt;""</formula>
    </cfRule>
  </conditionalFormatting>
  <dataValidations xWindow="938" yWindow="175"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C15" sqref="C15"/>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17725</v>
      </c>
    </row>
    <row r="2" spans="1:18" ht="13.5" customHeight="1">
      <c r="Q2" s="36" t="s">
        <v>23</v>
      </c>
      <c r="R2" s="37">
        <f>+B52+E52+H52+K52+L42</f>
        <v>17575</v>
      </c>
    </row>
    <row r="3" spans="1:18" ht="13.5" customHeight="1">
      <c r="Q3" s="36"/>
      <c r="R3" s="37"/>
    </row>
    <row r="4" spans="1:18" ht="13.5" customHeight="1">
      <c r="Q4" s="36" t="s">
        <v>30</v>
      </c>
      <c r="R4" s="37">
        <f>+R1-R2</f>
        <v>150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3300</v>
      </c>
      <c r="D6" s="53">
        <f>+B53</f>
        <v>4975</v>
      </c>
      <c r="E6" s="53">
        <f>+H53</f>
        <v>1500</v>
      </c>
      <c r="F6" s="53">
        <f>+E53</f>
        <v>5000</v>
      </c>
      <c r="G6" s="53">
        <f>+K53</f>
        <v>2725</v>
      </c>
      <c r="H6" s="53">
        <f>+B6-SUM(C6:G6)</f>
        <v>0</v>
      </c>
      <c r="J6" s="119"/>
      <c r="K6" s="119"/>
      <c r="L6" s="119"/>
      <c r="M6" s="119"/>
      <c r="Q6" s="36"/>
      <c r="R6" s="37"/>
    </row>
    <row r="7" spans="1:18" ht="13.5" customHeight="1">
      <c r="A7" s="83" t="s">
        <v>74</v>
      </c>
      <c r="B7" s="58">
        <f>+N52</f>
        <v>17725</v>
      </c>
      <c r="C7" s="58">
        <f>+L42</f>
        <v>3400</v>
      </c>
      <c r="D7" s="58">
        <f>+B52</f>
        <v>4555</v>
      </c>
      <c r="E7" s="58">
        <f>+H52</f>
        <v>300</v>
      </c>
      <c r="F7" s="58">
        <f>+E52</f>
        <v>7320</v>
      </c>
      <c r="G7" s="58">
        <f>+K52</f>
        <v>2000</v>
      </c>
      <c r="H7" s="53">
        <f t="shared" ref="H7" si="0">+B7-SUM(C7:G7)</f>
        <v>150</v>
      </c>
      <c r="J7" s="119"/>
      <c r="K7" s="119"/>
      <c r="L7" s="119"/>
      <c r="M7" s="119"/>
      <c r="Q7" s="36"/>
      <c r="R7" s="37"/>
    </row>
    <row r="8" spans="1:18" ht="13.5" customHeight="1">
      <c r="A8" s="83" t="s">
        <v>75</v>
      </c>
      <c r="B8" s="58">
        <f>+B6-B7</f>
        <v>-225</v>
      </c>
      <c r="C8" s="58">
        <f t="shared" ref="C8:G8" si="1">+C6-C7</f>
        <v>-100</v>
      </c>
      <c r="D8" s="58">
        <f t="shared" si="1"/>
        <v>420</v>
      </c>
      <c r="E8" s="58">
        <f t="shared" si="1"/>
        <v>1200</v>
      </c>
      <c r="F8" s="58">
        <f t="shared" si="1"/>
        <v>-2320</v>
      </c>
      <c r="G8" s="58">
        <f t="shared" si="1"/>
        <v>725</v>
      </c>
      <c r="H8" s="53"/>
      <c r="P8" s="95" t="s">
        <v>31</v>
      </c>
      <c r="Q8" s="36"/>
      <c r="R8" s="36"/>
    </row>
    <row r="9" spans="1:18" ht="13.5" customHeight="1">
      <c r="A9" s="42"/>
      <c r="B9" s="42"/>
      <c r="C9" s="42"/>
      <c r="D9" s="42"/>
      <c r="E9" s="42"/>
      <c r="F9" s="42"/>
      <c r="J9" s="39"/>
      <c r="K9" s="39"/>
      <c r="L9" s="39"/>
      <c r="M9" s="46"/>
      <c r="N9" s="44"/>
      <c r="P9" s="95"/>
    </row>
    <row r="10" spans="1:18" ht="18.75" customHeight="1">
      <c r="A10" s="51" t="s">
        <v>61</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3200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3100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3000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2500</v>
      </c>
      <c r="N14" s="124"/>
      <c r="O14" s="125"/>
      <c r="P14" s="126"/>
    </row>
    <row r="15" spans="1:18" ht="13.5" customHeight="1">
      <c r="A15" s="57">
        <v>5</v>
      </c>
      <c r="B15" s="53">
        <v>100</v>
      </c>
      <c r="C15" s="58"/>
      <c r="D15" s="58"/>
      <c r="E15" s="58"/>
      <c r="F15" s="58"/>
      <c r="G15" s="58"/>
      <c r="H15" s="58"/>
      <c r="I15" s="58"/>
      <c r="J15" s="58"/>
      <c r="K15" s="59"/>
      <c r="L15" s="55">
        <f t="shared" si="2"/>
        <v>100</v>
      </c>
      <c r="M15" s="60">
        <f t="shared" si="3"/>
        <v>2400</v>
      </c>
      <c r="N15" s="124"/>
      <c r="O15" s="125"/>
      <c r="P15" s="126"/>
    </row>
    <row r="16" spans="1:18" ht="13.5" customHeight="1">
      <c r="A16" s="57">
        <v>6</v>
      </c>
      <c r="B16" s="53">
        <v>100</v>
      </c>
      <c r="C16" s="58"/>
      <c r="D16" s="58"/>
      <c r="E16" s="58"/>
      <c r="F16" s="58"/>
      <c r="G16" s="58"/>
      <c r="H16" s="58"/>
      <c r="I16" s="58"/>
      <c r="J16" s="58"/>
      <c r="K16" s="59"/>
      <c r="L16" s="55">
        <f t="shared" si="2"/>
        <v>100</v>
      </c>
      <c r="M16" s="60">
        <f t="shared" si="3"/>
        <v>2300</v>
      </c>
      <c r="N16" s="124"/>
      <c r="O16" s="125"/>
      <c r="P16" s="126"/>
    </row>
    <row r="17" spans="1:16" ht="13.5" customHeight="1">
      <c r="A17" s="57">
        <v>7</v>
      </c>
      <c r="B17" s="53">
        <v>100</v>
      </c>
      <c r="C17" s="58"/>
      <c r="D17" s="58"/>
      <c r="E17" s="58"/>
      <c r="F17" s="58"/>
      <c r="G17" s="58"/>
      <c r="H17" s="58"/>
      <c r="I17" s="58"/>
      <c r="J17" s="58"/>
      <c r="K17" s="59"/>
      <c r="L17" s="55">
        <f t="shared" si="2"/>
        <v>100</v>
      </c>
      <c r="M17" s="60">
        <f t="shared" si="3"/>
        <v>2200</v>
      </c>
      <c r="N17" s="124"/>
      <c r="O17" s="125"/>
      <c r="P17" s="126"/>
    </row>
    <row r="18" spans="1:16" ht="13.5" customHeight="1">
      <c r="A18" s="57">
        <v>8</v>
      </c>
      <c r="B18" s="53">
        <v>100</v>
      </c>
      <c r="C18" s="58"/>
      <c r="D18" s="58"/>
      <c r="E18" s="58"/>
      <c r="F18" s="58"/>
      <c r="G18" s="58"/>
      <c r="H18" s="58"/>
      <c r="I18" s="58"/>
      <c r="J18" s="58"/>
      <c r="K18" s="59"/>
      <c r="L18" s="55">
        <f t="shared" si="2"/>
        <v>100</v>
      </c>
      <c r="M18" s="60">
        <f t="shared" si="3"/>
        <v>2100</v>
      </c>
      <c r="N18" s="124"/>
      <c r="O18" s="125"/>
      <c r="P18" s="126"/>
    </row>
    <row r="19" spans="1:16" ht="13.5" customHeight="1">
      <c r="A19" s="57">
        <v>9</v>
      </c>
      <c r="B19" s="53">
        <v>100</v>
      </c>
      <c r="C19" s="58"/>
      <c r="D19" s="58"/>
      <c r="E19" s="58"/>
      <c r="F19" s="58"/>
      <c r="G19" s="58"/>
      <c r="H19" s="58"/>
      <c r="I19" s="58"/>
      <c r="J19" s="58"/>
      <c r="K19" s="59"/>
      <c r="L19" s="55">
        <f t="shared" si="2"/>
        <v>100</v>
      </c>
      <c r="M19" s="60">
        <f t="shared" si="3"/>
        <v>2000</v>
      </c>
      <c r="N19" s="124"/>
      <c r="O19" s="125"/>
      <c r="P19" s="126"/>
    </row>
    <row r="20" spans="1:16" ht="13.5" customHeight="1">
      <c r="A20" s="57">
        <v>10</v>
      </c>
      <c r="B20" s="53">
        <v>100</v>
      </c>
      <c r="C20" s="58"/>
      <c r="D20" s="58"/>
      <c r="E20" s="58"/>
      <c r="F20" s="58"/>
      <c r="G20" s="58"/>
      <c r="H20" s="58"/>
      <c r="I20" s="58"/>
      <c r="J20" s="58"/>
      <c r="K20" s="59"/>
      <c r="L20" s="55">
        <f t="shared" si="2"/>
        <v>100</v>
      </c>
      <c r="M20" s="60">
        <f t="shared" si="3"/>
        <v>1900</v>
      </c>
      <c r="N20" s="124"/>
      <c r="O20" s="125"/>
      <c r="P20" s="126"/>
    </row>
    <row r="21" spans="1:16" ht="13.5" customHeight="1">
      <c r="A21" s="57">
        <v>11</v>
      </c>
      <c r="B21" s="53">
        <v>100</v>
      </c>
      <c r="C21" s="58"/>
      <c r="D21" s="58"/>
      <c r="E21" s="58"/>
      <c r="F21" s="58"/>
      <c r="G21" s="58"/>
      <c r="H21" s="58"/>
      <c r="I21" s="58"/>
      <c r="J21" s="58"/>
      <c r="K21" s="59"/>
      <c r="L21" s="55">
        <f t="shared" si="2"/>
        <v>100</v>
      </c>
      <c r="M21" s="60">
        <f t="shared" si="3"/>
        <v>1800</v>
      </c>
      <c r="N21" s="124"/>
      <c r="O21" s="125"/>
      <c r="P21" s="126"/>
    </row>
    <row r="22" spans="1:16" ht="13.5" customHeight="1">
      <c r="A22" s="57">
        <v>12</v>
      </c>
      <c r="B22" s="53">
        <v>100</v>
      </c>
      <c r="C22" s="58"/>
      <c r="D22" s="58"/>
      <c r="E22" s="58"/>
      <c r="F22" s="58"/>
      <c r="G22" s="58"/>
      <c r="H22" s="58"/>
      <c r="I22" s="58"/>
      <c r="J22" s="58"/>
      <c r="K22" s="59"/>
      <c r="L22" s="55">
        <f t="shared" si="2"/>
        <v>100</v>
      </c>
      <c r="M22" s="60">
        <f t="shared" si="3"/>
        <v>1700</v>
      </c>
      <c r="N22" s="124"/>
      <c r="O22" s="125"/>
      <c r="P22" s="126"/>
    </row>
    <row r="23" spans="1:16" ht="13.5" customHeight="1">
      <c r="A23" s="57">
        <v>13</v>
      </c>
      <c r="B23" s="53">
        <v>100</v>
      </c>
      <c r="C23" s="58"/>
      <c r="D23" s="58"/>
      <c r="E23" s="58"/>
      <c r="F23" s="58"/>
      <c r="G23" s="58"/>
      <c r="H23" s="58"/>
      <c r="I23" s="58"/>
      <c r="J23" s="58"/>
      <c r="K23" s="59"/>
      <c r="L23" s="55">
        <f t="shared" si="2"/>
        <v>100</v>
      </c>
      <c r="M23" s="60">
        <f t="shared" si="3"/>
        <v>1600</v>
      </c>
      <c r="N23" s="124"/>
      <c r="O23" s="125"/>
      <c r="P23" s="126"/>
    </row>
    <row r="24" spans="1:16" ht="13.5" customHeight="1">
      <c r="A24" s="57">
        <v>14</v>
      </c>
      <c r="B24" s="53">
        <v>100</v>
      </c>
      <c r="C24" s="58"/>
      <c r="D24" s="58"/>
      <c r="E24" s="58"/>
      <c r="F24" s="58"/>
      <c r="G24" s="58"/>
      <c r="H24" s="58"/>
      <c r="I24" s="58"/>
      <c r="J24" s="58"/>
      <c r="K24" s="59"/>
      <c r="L24" s="55">
        <f t="shared" si="2"/>
        <v>100</v>
      </c>
      <c r="M24" s="60">
        <f t="shared" si="3"/>
        <v>1500</v>
      </c>
      <c r="N24" s="124"/>
      <c r="O24" s="125"/>
      <c r="P24" s="126"/>
    </row>
    <row r="25" spans="1:16" ht="13.5" customHeight="1">
      <c r="A25" s="57">
        <v>15</v>
      </c>
      <c r="B25" s="53">
        <v>100</v>
      </c>
      <c r="C25" s="58"/>
      <c r="D25" s="58"/>
      <c r="E25" s="58"/>
      <c r="F25" s="58"/>
      <c r="G25" s="58"/>
      <c r="H25" s="58"/>
      <c r="I25" s="58"/>
      <c r="J25" s="58"/>
      <c r="K25" s="59"/>
      <c r="L25" s="55">
        <f t="shared" si="2"/>
        <v>100</v>
      </c>
      <c r="M25" s="60">
        <f t="shared" si="3"/>
        <v>1400</v>
      </c>
      <c r="N25" s="124"/>
      <c r="O25" s="125"/>
      <c r="P25" s="126"/>
    </row>
    <row r="26" spans="1:16" ht="13.5" customHeight="1">
      <c r="A26" s="57">
        <v>16</v>
      </c>
      <c r="B26" s="53">
        <v>100</v>
      </c>
      <c r="C26" s="58"/>
      <c r="D26" s="58"/>
      <c r="E26" s="58"/>
      <c r="F26" s="58"/>
      <c r="G26" s="58"/>
      <c r="H26" s="58"/>
      <c r="I26" s="58"/>
      <c r="J26" s="58"/>
      <c r="K26" s="59"/>
      <c r="L26" s="55">
        <f t="shared" si="2"/>
        <v>100</v>
      </c>
      <c r="M26" s="60">
        <f t="shared" si="3"/>
        <v>1300</v>
      </c>
      <c r="N26" s="124"/>
      <c r="O26" s="125"/>
      <c r="P26" s="126"/>
    </row>
    <row r="27" spans="1:16" ht="13.5" customHeight="1">
      <c r="A27" s="57">
        <v>17</v>
      </c>
      <c r="B27" s="53">
        <v>100</v>
      </c>
      <c r="C27" s="58"/>
      <c r="D27" s="58"/>
      <c r="E27" s="58"/>
      <c r="F27" s="58"/>
      <c r="G27" s="58"/>
      <c r="H27" s="58"/>
      <c r="I27" s="58"/>
      <c r="J27" s="58"/>
      <c r="K27" s="59"/>
      <c r="L27" s="55">
        <f t="shared" si="2"/>
        <v>100</v>
      </c>
      <c r="M27" s="60">
        <f t="shared" si="3"/>
        <v>1200</v>
      </c>
      <c r="N27" s="124"/>
      <c r="O27" s="125"/>
      <c r="P27" s="126"/>
    </row>
    <row r="28" spans="1:16" ht="13.5" customHeight="1">
      <c r="A28" s="57">
        <v>18</v>
      </c>
      <c r="B28" s="53">
        <v>100</v>
      </c>
      <c r="C28" s="58"/>
      <c r="D28" s="58"/>
      <c r="E28" s="58"/>
      <c r="F28" s="58"/>
      <c r="G28" s="58"/>
      <c r="H28" s="58"/>
      <c r="I28" s="58"/>
      <c r="J28" s="58"/>
      <c r="K28" s="59"/>
      <c r="L28" s="55">
        <f t="shared" si="2"/>
        <v>100</v>
      </c>
      <c r="M28" s="60">
        <f t="shared" si="3"/>
        <v>1100</v>
      </c>
      <c r="N28" s="124"/>
      <c r="O28" s="125"/>
      <c r="P28" s="126"/>
    </row>
    <row r="29" spans="1:16" ht="13.5" customHeight="1">
      <c r="A29" s="57">
        <v>19</v>
      </c>
      <c r="B29" s="53">
        <v>100</v>
      </c>
      <c r="C29" s="58"/>
      <c r="D29" s="58"/>
      <c r="E29" s="58"/>
      <c r="F29" s="58"/>
      <c r="G29" s="58"/>
      <c r="H29" s="58"/>
      <c r="I29" s="58"/>
      <c r="J29" s="58"/>
      <c r="K29" s="59"/>
      <c r="L29" s="55">
        <f t="shared" si="2"/>
        <v>100</v>
      </c>
      <c r="M29" s="60">
        <f t="shared" si="3"/>
        <v>1000</v>
      </c>
      <c r="N29" s="124"/>
      <c r="O29" s="125"/>
      <c r="P29" s="126"/>
    </row>
    <row r="30" spans="1:16" ht="13.5" customHeight="1">
      <c r="A30" s="57">
        <v>20</v>
      </c>
      <c r="B30" s="53">
        <v>100</v>
      </c>
      <c r="C30" s="58"/>
      <c r="D30" s="58"/>
      <c r="E30" s="58"/>
      <c r="F30" s="58"/>
      <c r="G30" s="58"/>
      <c r="H30" s="58"/>
      <c r="I30" s="58"/>
      <c r="J30" s="58"/>
      <c r="K30" s="59"/>
      <c r="L30" s="55">
        <f t="shared" si="2"/>
        <v>100</v>
      </c>
      <c r="M30" s="60">
        <f t="shared" si="3"/>
        <v>900</v>
      </c>
      <c r="N30" s="124"/>
      <c r="O30" s="125"/>
      <c r="P30" s="126"/>
    </row>
    <row r="31" spans="1:16" ht="13.5" customHeight="1">
      <c r="A31" s="57">
        <v>21</v>
      </c>
      <c r="B31" s="53">
        <v>100</v>
      </c>
      <c r="C31" s="58"/>
      <c r="D31" s="58"/>
      <c r="E31" s="58"/>
      <c r="F31" s="58"/>
      <c r="G31" s="58"/>
      <c r="H31" s="58"/>
      <c r="I31" s="58"/>
      <c r="J31" s="58"/>
      <c r="K31" s="59"/>
      <c r="L31" s="55">
        <f t="shared" si="2"/>
        <v>100</v>
      </c>
      <c r="M31" s="60">
        <f t="shared" si="3"/>
        <v>800</v>
      </c>
      <c r="N31" s="124"/>
      <c r="O31" s="125"/>
      <c r="P31" s="126"/>
    </row>
    <row r="32" spans="1:16" ht="13.5" customHeight="1">
      <c r="A32" s="57">
        <v>22</v>
      </c>
      <c r="B32" s="53">
        <v>100</v>
      </c>
      <c r="C32" s="58"/>
      <c r="D32" s="58"/>
      <c r="E32" s="58"/>
      <c r="F32" s="58"/>
      <c r="G32" s="58"/>
      <c r="H32" s="58"/>
      <c r="I32" s="58"/>
      <c r="J32" s="58"/>
      <c r="K32" s="59"/>
      <c r="L32" s="55">
        <f t="shared" si="2"/>
        <v>100</v>
      </c>
      <c r="M32" s="60">
        <f t="shared" si="3"/>
        <v>700</v>
      </c>
      <c r="N32" s="124"/>
      <c r="O32" s="125"/>
      <c r="P32" s="126"/>
    </row>
    <row r="33" spans="1:16" ht="13.5" customHeight="1">
      <c r="A33" s="57">
        <v>23</v>
      </c>
      <c r="B33" s="53">
        <v>100</v>
      </c>
      <c r="C33" s="58"/>
      <c r="D33" s="58"/>
      <c r="E33" s="58"/>
      <c r="F33" s="58"/>
      <c r="G33" s="58"/>
      <c r="H33" s="58"/>
      <c r="I33" s="58"/>
      <c r="J33" s="58"/>
      <c r="K33" s="59"/>
      <c r="L33" s="55">
        <f t="shared" si="2"/>
        <v>100</v>
      </c>
      <c r="M33" s="60">
        <f t="shared" si="3"/>
        <v>600</v>
      </c>
      <c r="N33" s="124"/>
      <c r="O33" s="125"/>
      <c r="P33" s="126"/>
    </row>
    <row r="34" spans="1:16" ht="13.5" customHeight="1">
      <c r="A34" s="57">
        <v>24</v>
      </c>
      <c r="B34" s="53">
        <v>100</v>
      </c>
      <c r="C34" s="58"/>
      <c r="D34" s="58"/>
      <c r="E34" s="58"/>
      <c r="F34" s="58"/>
      <c r="G34" s="58"/>
      <c r="H34" s="58"/>
      <c r="I34" s="58"/>
      <c r="J34" s="58"/>
      <c r="K34" s="59"/>
      <c r="L34" s="55">
        <f t="shared" si="2"/>
        <v>100</v>
      </c>
      <c r="M34" s="60">
        <f t="shared" si="3"/>
        <v>500</v>
      </c>
      <c r="N34" s="124"/>
      <c r="O34" s="125"/>
      <c r="P34" s="126"/>
    </row>
    <row r="35" spans="1:16" ht="13.5" customHeight="1">
      <c r="A35" s="57">
        <v>25</v>
      </c>
      <c r="B35" s="53">
        <v>100</v>
      </c>
      <c r="C35" s="58"/>
      <c r="D35" s="58"/>
      <c r="E35" s="58"/>
      <c r="F35" s="58"/>
      <c r="G35" s="58"/>
      <c r="H35" s="58"/>
      <c r="I35" s="58"/>
      <c r="J35" s="58"/>
      <c r="K35" s="59"/>
      <c r="L35" s="55">
        <f t="shared" si="2"/>
        <v>100</v>
      </c>
      <c r="M35" s="60">
        <f t="shared" si="3"/>
        <v>400</v>
      </c>
      <c r="N35" s="124"/>
      <c r="O35" s="125"/>
      <c r="P35" s="126"/>
    </row>
    <row r="36" spans="1:16" ht="13.5" customHeight="1">
      <c r="A36" s="57">
        <v>26</v>
      </c>
      <c r="B36" s="53">
        <v>100</v>
      </c>
      <c r="C36" s="58"/>
      <c r="D36" s="58"/>
      <c r="E36" s="58"/>
      <c r="F36" s="58"/>
      <c r="G36" s="58"/>
      <c r="H36" s="58"/>
      <c r="I36" s="58"/>
      <c r="J36" s="58"/>
      <c r="K36" s="59"/>
      <c r="L36" s="55">
        <f t="shared" si="2"/>
        <v>100</v>
      </c>
      <c r="M36" s="60">
        <f t="shared" si="3"/>
        <v>300</v>
      </c>
      <c r="N36" s="124"/>
      <c r="O36" s="125"/>
      <c r="P36" s="126"/>
    </row>
    <row r="37" spans="1:16" ht="13.5" customHeight="1">
      <c r="A37" s="57">
        <v>27</v>
      </c>
      <c r="B37" s="53">
        <v>100</v>
      </c>
      <c r="C37" s="58"/>
      <c r="D37" s="58"/>
      <c r="E37" s="58"/>
      <c r="F37" s="58"/>
      <c r="G37" s="58"/>
      <c r="H37" s="58"/>
      <c r="I37" s="58"/>
      <c r="J37" s="58"/>
      <c r="K37" s="59"/>
      <c r="L37" s="55">
        <f t="shared" si="2"/>
        <v>100</v>
      </c>
      <c r="M37" s="60">
        <f t="shared" si="3"/>
        <v>200</v>
      </c>
      <c r="N37" s="124"/>
      <c r="O37" s="125"/>
      <c r="P37" s="126"/>
    </row>
    <row r="38" spans="1:16" ht="13.5" customHeight="1">
      <c r="A38" s="57">
        <v>28</v>
      </c>
      <c r="B38" s="53">
        <v>100</v>
      </c>
      <c r="C38" s="58"/>
      <c r="D38" s="58"/>
      <c r="E38" s="58"/>
      <c r="F38" s="58"/>
      <c r="G38" s="58"/>
      <c r="H38" s="58"/>
      <c r="I38" s="58"/>
      <c r="J38" s="58"/>
      <c r="K38" s="59"/>
      <c r="L38" s="55">
        <f t="shared" si="2"/>
        <v>100</v>
      </c>
      <c r="M38" s="60">
        <f t="shared" si="3"/>
        <v>100</v>
      </c>
      <c r="N38" s="124"/>
      <c r="O38" s="125"/>
      <c r="P38" s="126"/>
    </row>
    <row r="39" spans="1:16" ht="13.5" customHeight="1">
      <c r="A39" s="57">
        <v>29</v>
      </c>
      <c r="B39" s="53">
        <v>100</v>
      </c>
      <c r="C39" s="58"/>
      <c r="D39" s="58"/>
      <c r="E39" s="58"/>
      <c r="F39" s="58"/>
      <c r="G39" s="58"/>
      <c r="H39" s="58"/>
      <c r="I39" s="58"/>
      <c r="J39" s="58"/>
      <c r="K39" s="59"/>
      <c r="L39" s="55">
        <f t="shared" si="2"/>
        <v>100</v>
      </c>
      <c r="M39" s="60">
        <f t="shared" si="3"/>
        <v>0</v>
      </c>
      <c r="N39" s="124"/>
      <c r="O39" s="125"/>
      <c r="P39" s="126"/>
    </row>
    <row r="40" spans="1:16" ht="13.5" customHeight="1">
      <c r="A40" s="57">
        <v>30</v>
      </c>
      <c r="B40" s="53">
        <v>100</v>
      </c>
      <c r="C40" s="58"/>
      <c r="D40" s="58"/>
      <c r="E40" s="58"/>
      <c r="F40" s="58"/>
      <c r="G40" s="58"/>
      <c r="H40" s="58"/>
      <c r="I40" s="58"/>
      <c r="J40" s="58"/>
      <c r="K40" s="59"/>
      <c r="L40" s="55">
        <f t="shared" si="2"/>
        <v>100</v>
      </c>
      <c r="M40" s="60">
        <f t="shared" si="3"/>
        <v>-100</v>
      </c>
      <c r="N40" s="124"/>
      <c r="O40" s="125"/>
      <c r="P40" s="126"/>
    </row>
    <row r="41" spans="1:16" ht="13.5" customHeight="1">
      <c r="A41" s="61"/>
      <c r="B41" s="62"/>
      <c r="C41" s="63"/>
      <c r="D41" s="63"/>
      <c r="E41" s="63"/>
      <c r="F41" s="63"/>
      <c r="G41" s="63"/>
      <c r="H41" s="63"/>
      <c r="I41" s="63"/>
      <c r="J41" s="63"/>
      <c r="K41" s="64"/>
      <c r="L41" s="65" t="str">
        <f t="shared" si="2"/>
        <v xml:space="preserve"> </v>
      </c>
      <c r="M41" s="66">
        <f t="shared" si="3"/>
        <v>-100</v>
      </c>
      <c r="N41" s="127"/>
      <c r="O41" s="128"/>
      <c r="P41" s="129"/>
    </row>
    <row r="42" spans="1:16" ht="13.5" customHeight="1">
      <c r="A42" s="67" t="s">
        <v>26</v>
      </c>
      <c r="B42" s="68">
        <f>IF(SUM(B11:B41)=0,"",SUM(B11:B41))</f>
        <v>3000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3400</v>
      </c>
      <c r="M42" s="71"/>
      <c r="N42" s="118"/>
      <c r="O42" s="118"/>
      <c r="P42" s="118"/>
    </row>
    <row r="43" spans="1:16" ht="13.5" customHeight="1">
      <c r="A43" s="67" t="s">
        <v>27</v>
      </c>
      <c r="B43" s="68">
        <f>'Ngan sach'!N22</f>
        <v>3000</v>
      </c>
      <c r="C43" s="68">
        <f>'Ngan sach'!N23</f>
        <v>300</v>
      </c>
      <c r="D43" s="68">
        <f>'Ngan sach'!N24</f>
        <v>0</v>
      </c>
      <c r="E43" s="68">
        <f>'Ngan sach'!N25</f>
        <v>0</v>
      </c>
      <c r="F43" s="68">
        <f>'Ngan sach'!N26</f>
        <v>0</v>
      </c>
      <c r="G43" s="68">
        <f>'Ngan sach'!N27</f>
        <v>0</v>
      </c>
      <c r="H43" s="68">
        <f>'Ngan sach'!N28</f>
        <v>0</v>
      </c>
      <c r="I43" s="68"/>
      <c r="J43" s="68"/>
      <c r="K43" s="69"/>
      <c r="L43" s="70">
        <f t="shared" ref="L43" si="5">SUM(B43:K43)</f>
        <v>3300</v>
      </c>
      <c r="M43" s="72"/>
      <c r="N43" s="111"/>
      <c r="O43" s="111"/>
      <c r="P43" s="111"/>
    </row>
    <row r="44" spans="1:16" ht="13.5" customHeight="1">
      <c r="A44" s="67" t="s">
        <v>24</v>
      </c>
      <c r="B44" s="68">
        <f>B43-SUM(B11:B41)</f>
        <v>0</v>
      </c>
      <c r="C44" s="68">
        <f t="shared" ref="C44:L44" si="6">C43-SUM(C11:C41)</f>
        <v>-100</v>
      </c>
      <c r="D44" s="68">
        <f t="shared" si="6"/>
        <v>0</v>
      </c>
      <c r="E44" s="68">
        <f t="shared" si="6"/>
        <v>0</v>
      </c>
      <c r="F44" s="68">
        <f t="shared" si="6"/>
        <v>0</v>
      </c>
      <c r="G44" s="68">
        <f t="shared" si="6"/>
        <v>0</v>
      </c>
      <c r="H44" s="68">
        <f t="shared" si="6"/>
        <v>0</v>
      </c>
      <c r="I44" s="68"/>
      <c r="J44" s="68"/>
      <c r="K44" s="69"/>
      <c r="L44" s="70">
        <f t="shared" si="6"/>
        <v>-100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5320</v>
      </c>
      <c r="F47" s="41"/>
      <c r="G47" s="75" t="str">
        <f>IF('Ngan sach'!$C$33=0," ",'Ngan sach'!$C$33)</f>
        <v>Đi lại + về quê</v>
      </c>
      <c r="H47" s="76">
        <v>300</v>
      </c>
      <c r="I47" s="41"/>
      <c r="J47" s="75" t="str">
        <f>IF('Ngan sach'!$C$49=0," ",'Ngan sach'!$C$49)</f>
        <v>TK Ngân hàng</v>
      </c>
      <c r="K47" s="76">
        <v>2000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v>1000</v>
      </c>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7320</v>
      </c>
      <c r="F52" s="41"/>
      <c r="G52" s="82" t="s">
        <v>32</v>
      </c>
      <c r="H52" s="71">
        <f>SUM(H47:H51)</f>
        <v>300</v>
      </c>
      <c r="I52" s="41"/>
      <c r="J52" s="82" t="s">
        <v>32</v>
      </c>
      <c r="K52" s="71">
        <f>SUM(K47:K51)</f>
        <v>2000</v>
      </c>
      <c r="L52" s="41"/>
      <c r="M52" s="82" t="s">
        <v>32</v>
      </c>
      <c r="N52" s="71">
        <f>SUM(N47:N50)</f>
        <v>17725</v>
      </c>
    </row>
    <row r="53" spans="1:14" ht="13.5" customHeight="1">
      <c r="A53" s="82" t="s">
        <v>27</v>
      </c>
      <c r="B53" s="71">
        <f>+'Ngan sach'!N19</f>
        <v>4975</v>
      </c>
      <c r="C53" s="41"/>
      <c r="D53" s="82" t="s">
        <v>27</v>
      </c>
      <c r="E53" s="71">
        <f>+'Ngan sach'!N46</f>
        <v>5000</v>
      </c>
      <c r="F53" s="41"/>
      <c r="G53" s="82" t="s">
        <v>27</v>
      </c>
      <c r="H53" s="71">
        <f>+'Ngan sach'!N38</f>
        <v>1500</v>
      </c>
      <c r="I53" s="41"/>
      <c r="J53" s="82" t="s">
        <v>27</v>
      </c>
      <c r="K53" s="71">
        <f>+'Ngan sach'!N53</f>
        <v>2725</v>
      </c>
      <c r="L53" s="41"/>
      <c r="M53" s="82" t="s">
        <v>27</v>
      </c>
      <c r="N53" s="71">
        <f>+'Ngan sach'!N11</f>
        <v>17500</v>
      </c>
    </row>
    <row r="54" spans="1:14" ht="13.5" customHeight="1">
      <c r="A54" s="82" t="s">
        <v>30</v>
      </c>
      <c r="B54" s="72">
        <f>B53-B52</f>
        <v>420</v>
      </c>
      <c r="C54" s="41"/>
      <c r="D54" s="82" t="s">
        <v>30</v>
      </c>
      <c r="E54" s="72">
        <f>E53-E52</f>
        <v>-2320</v>
      </c>
      <c r="F54" s="41"/>
      <c r="G54" s="82" t="s">
        <v>30</v>
      </c>
      <c r="H54" s="72">
        <f>H53-H52</f>
        <v>1200</v>
      </c>
      <c r="I54" s="41"/>
      <c r="J54" s="82" t="s">
        <v>30</v>
      </c>
      <c r="K54" s="72">
        <f>K53-K52</f>
        <v>725</v>
      </c>
      <c r="L54" s="41"/>
      <c r="M54" s="82" t="s">
        <v>30</v>
      </c>
      <c r="N54" s="72">
        <f>N53-N52</f>
        <v>-225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17" priority="10">
      <formula>"$H$3=0"</formula>
    </cfRule>
  </conditionalFormatting>
  <conditionalFormatting sqref="N11:N44 O11:P41 A47:B51 D47:E51 G47:H51 M47:N51 A6:H8 A11:M41 J47:K51">
    <cfRule type="expression" dxfId="16" priority="9">
      <formula>MOD(ROW(),2)=1</formula>
    </cfRule>
  </conditionalFormatting>
  <conditionalFormatting sqref="J5:M7">
    <cfRule type="expression" dxfId="15" priority="1">
      <formula>J5&lt;&gt;""</formula>
    </cfRule>
  </conditionalFormatting>
  <dataValidations xWindow="890" yWindow="256"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dimension ref="A1:R69"/>
  <sheetViews>
    <sheetView showGridLines="0" showRowColHeaders="0" zoomScaleNormal="100" workbookViewId="0">
      <pane ySplit="10" topLeftCell="A36" activePane="bottomLeft" state="frozen"/>
      <selection activeCell="G9" sqref="G9"/>
      <selection pane="bottomLeft" activeCell="I38" sqref="I38"/>
    </sheetView>
  </sheetViews>
  <sheetFormatPr defaultRowHeight="13.5" customHeight="1"/>
  <cols>
    <col min="1" max="12" width="11.7109375" style="35" customWidth="1"/>
    <col min="13" max="13" width="12.42578125" style="35" customWidth="1"/>
    <col min="14" max="14" width="12.140625" style="35" customWidth="1"/>
    <col min="15" max="16" width="7.85546875" style="35" customWidth="1"/>
    <col min="17" max="17" width="13.28515625" style="35" customWidth="1"/>
    <col min="18" max="18" width="9.140625" style="35" customWidth="1"/>
    <col min="19" max="19" width="9.85546875" style="35" customWidth="1"/>
    <col min="20" max="16384" width="9.140625" style="35"/>
  </cols>
  <sheetData>
    <row r="1" spans="1:18" ht="13.5" customHeight="1">
      <c r="Q1" s="36" t="s">
        <v>0</v>
      </c>
      <c r="R1" s="37">
        <f>+N52</f>
        <v>31000</v>
      </c>
    </row>
    <row r="2" spans="1:18" ht="13.5" customHeight="1">
      <c r="Q2" s="36" t="s">
        <v>23</v>
      </c>
      <c r="R2" s="37">
        <f>+B52+E52+H52+K52+L42</f>
        <v>31355</v>
      </c>
    </row>
    <row r="3" spans="1:18" ht="13.5" customHeight="1">
      <c r="Q3" s="36"/>
      <c r="R3" s="37"/>
    </row>
    <row r="4" spans="1:18" ht="13.5" customHeight="1">
      <c r="Q4" s="36" t="s">
        <v>30</v>
      </c>
      <c r="R4" s="37">
        <f>+R1-R2</f>
        <v>-355</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27500</v>
      </c>
      <c r="C6" s="53">
        <f>+L43</f>
        <v>3300</v>
      </c>
      <c r="D6" s="53">
        <f>+B53</f>
        <v>4975</v>
      </c>
      <c r="E6" s="53">
        <f>+H53</f>
        <v>1500</v>
      </c>
      <c r="F6" s="53">
        <f>+E53</f>
        <v>5000</v>
      </c>
      <c r="G6" s="53">
        <f>+K53</f>
        <v>2725</v>
      </c>
      <c r="H6" s="53">
        <f>+B6-SUM(C6:G6)</f>
        <v>10000</v>
      </c>
      <c r="J6" s="119"/>
      <c r="K6" s="119"/>
      <c r="L6" s="119"/>
      <c r="M6" s="119"/>
      <c r="Q6" s="36"/>
      <c r="R6" s="37"/>
    </row>
    <row r="7" spans="1:18" ht="13.5" customHeight="1">
      <c r="A7" s="83" t="s">
        <v>74</v>
      </c>
      <c r="B7" s="58">
        <f>+N52</f>
        <v>31000</v>
      </c>
      <c r="C7" s="58">
        <f>+L42</f>
        <v>3500</v>
      </c>
      <c r="D7" s="58">
        <f>+B52</f>
        <v>4555</v>
      </c>
      <c r="E7" s="58">
        <f>+H52</f>
        <v>1000</v>
      </c>
      <c r="F7" s="58">
        <f>+E52</f>
        <v>7300</v>
      </c>
      <c r="G7" s="58">
        <f>+K52</f>
        <v>15000</v>
      </c>
      <c r="H7" s="53">
        <f t="shared" ref="H7" si="0">+B7-SUM(C7:G7)</f>
        <v>-355</v>
      </c>
      <c r="J7" s="119"/>
      <c r="K7" s="119"/>
      <c r="L7" s="119"/>
      <c r="M7" s="119"/>
      <c r="Q7" s="36"/>
      <c r="R7" s="37"/>
    </row>
    <row r="8" spans="1:18" ht="13.5" customHeight="1">
      <c r="A8" s="83" t="s">
        <v>75</v>
      </c>
      <c r="B8" s="58">
        <f>+B6-B7</f>
        <v>-3500</v>
      </c>
      <c r="C8" s="58">
        <f t="shared" ref="C8:G8" si="1">+C6-C7</f>
        <v>-200</v>
      </c>
      <c r="D8" s="58">
        <f t="shared" si="1"/>
        <v>420</v>
      </c>
      <c r="E8" s="58">
        <f t="shared" si="1"/>
        <v>500</v>
      </c>
      <c r="F8" s="58">
        <f t="shared" si="1"/>
        <v>-2300</v>
      </c>
      <c r="G8" s="58">
        <f t="shared" si="1"/>
        <v>-12275</v>
      </c>
      <c r="H8" s="53"/>
      <c r="P8" s="95" t="s">
        <v>31</v>
      </c>
      <c r="Q8" s="36"/>
      <c r="R8" s="36"/>
    </row>
    <row r="9" spans="1:18" ht="13.5" customHeight="1">
      <c r="J9" s="39"/>
      <c r="M9" s="44"/>
      <c r="N9" s="44"/>
      <c r="P9" s="95"/>
    </row>
    <row r="10" spans="1:18" ht="18.75" customHeight="1">
      <c r="A10" s="51" t="s">
        <v>62</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3200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3100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3000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2500</v>
      </c>
      <c r="N14" s="124"/>
      <c r="O14" s="125"/>
      <c r="P14" s="126"/>
    </row>
    <row r="15" spans="1:18" ht="13.5" customHeight="1">
      <c r="A15" s="57">
        <v>5</v>
      </c>
      <c r="B15" s="53">
        <v>100</v>
      </c>
      <c r="C15" s="58"/>
      <c r="D15" s="58"/>
      <c r="E15" s="58"/>
      <c r="F15" s="58"/>
      <c r="G15" s="58"/>
      <c r="H15" s="58"/>
      <c r="I15" s="58"/>
      <c r="J15" s="58"/>
      <c r="K15" s="59"/>
      <c r="L15" s="55">
        <f t="shared" si="2"/>
        <v>100</v>
      </c>
      <c r="M15" s="60">
        <f t="shared" si="3"/>
        <v>2400</v>
      </c>
      <c r="N15" s="124"/>
      <c r="O15" s="125"/>
      <c r="P15" s="126"/>
    </row>
    <row r="16" spans="1:18" ht="13.5" customHeight="1">
      <c r="A16" s="57">
        <v>6</v>
      </c>
      <c r="B16" s="53">
        <v>100</v>
      </c>
      <c r="C16" s="58"/>
      <c r="D16" s="58"/>
      <c r="E16" s="58"/>
      <c r="F16" s="58"/>
      <c r="G16" s="58"/>
      <c r="H16" s="58"/>
      <c r="I16" s="58"/>
      <c r="J16" s="58"/>
      <c r="K16" s="59"/>
      <c r="L16" s="55">
        <f t="shared" si="2"/>
        <v>100</v>
      </c>
      <c r="M16" s="60">
        <f t="shared" si="3"/>
        <v>2300</v>
      </c>
      <c r="N16" s="124"/>
      <c r="O16" s="125"/>
      <c r="P16" s="126"/>
    </row>
    <row r="17" spans="1:16" ht="13.5" customHeight="1">
      <c r="A17" s="57">
        <v>7</v>
      </c>
      <c r="B17" s="53">
        <v>100</v>
      </c>
      <c r="C17" s="58"/>
      <c r="D17" s="58"/>
      <c r="E17" s="58"/>
      <c r="F17" s="58"/>
      <c r="G17" s="58"/>
      <c r="H17" s="58"/>
      <c r="I17" s="58"/>
      <c r="J17" s="58"/>
      <c r="K17" s="59"/>
      <c r="L17" s="55">
        <f t="shared" si="2"/>
        <v>100</v>
      </c>
      <c r="M17" s="60">
        <f t="shared" si="3"/>
        <v>2200</v>
      </c>
      <c r="N17" s="124"/>
      <c r="O17" s="125"/>
      <c r="P17" s="126"/>
    </row>
    <row r="18" spans="1:16" ht="13.5" customHeight="1">
      <c r="A18" s="57">
        <v>8</v>
      </c>
      <c r="B18" s="53">
        <v>100</v>
      </c>
      <c r="C18" s="58"/>
      <c r="D18" s="58"/>
      <c r="E18" s="58"/>
      <c r="F18" s="58"/>
      <c r="G18" s="58"/>
      <c r="H18" s="58"/>
      <c r="I18" s="58"/>
      <c r="J18" s="58"/>
      <c r="K18" s="59"/>
      <c r="L18" s="55">
        <f t="shared" si="2"/>
        <v>100</v>
      </c>
      <c r="M18" s="60">
        <f t="shared" si="3"/>
        <v>2100</v>
      </c>
      <c r="N18" s="124"/>
      <c r="O18" s="125"/>
      <c r="P18" s="126"/>
    </row>
    <row r="19" spans="1:16" ht="13.5" customHeight="1">
      <c r="A19" s="57">
        <v>9</v>
      </c>
      <c r="B19" s="53">
        <v>100</v>
      </c>
      <c r="C19" s="58"/>
      <c r="D19" s="58"/>
      <c r="E19" s="58"/>
      <c r="F19" s="58"/>
      <c r="G19" s="58"/>
      <c r="H19" s="58"/>
      <c r="I19" s="58"/>
      <c r="J19" s="58"/>
      <c r="K19" s="59"/>
      <c r="L19" s="55">
        <f t="shared" si="2"/>
        <v>100</v>
      </c>
      <c r="M19" s="60">
        <f t="shared" si="3"/>
        <v>2000</v>
      </c>
      <c r="N19" s="124"/>
      <c r="O19" s="125"/>
      <c r="P19" s="126"/>
    </row>
    <row r="20" spans="1:16" ht="13.5" customHeight="1">
      <c r="A20" s="57">
        <v>10</v>
      </c>
      <c r="B20" s="53">
        <v>100</v>
      </c>
      <c r="C20" s="58"/>
      <c r="D20" s="58"/>
      <c r="E20" s="58"/>
      <c r="F20" s="58"/>
      <c r="G20" s="58"/>
      <c r="H20" s="58"/>
      <c r="I20" s="58"/>
      <c r="J20" s="58"/>
      <c r="K20" s="59"/>
      <c r="L20" s="55">
        <f t="shared" si="2"/>
        <v>100</v>
      </c>
      <c r="M20" s="60">
        <f t="shared" si="3"/>
        <v>1900</v>
      </c>
      <c r="N20" s="124"/>
      <c r="O20" s="125"/>
      <c r="P20" s="126"/>
    </row>
    <row r="21" spans="1:16" ht="13.5" customHeight="1">
      <c r="A21" s="57">
        <v>11</v>
      </c>
      <c r="B21" s="53">
        <v>100</v>
      </c>
      <c r="C21" s="58"/>
      <c r="D21" s="58"/>
      <c r="E21" s="58"/>
      <c r="F21" s="58"/>
      <c r="G21" s="58"/>
      <c r="H21" s="58"/>
      <c r="I21" s="58"/>
      <c r="J21" s="58"/>
      <c r="K21" s="59"/>
      <c r="L21" s="55">
        <f t="shared" si="2"/>
        <v>100</v>
      </c>
      <c r="M21" s="60">
        <f t="shared" si="3"/>
        <v>1800</v>
      </c>
      <c r="N21" s="124"/>
      <c r="O21" s="125"/>
      <c r="P21" s="126"/>
    </row>
    <row r="22" spans="1:16" ht="13.5" customHeight="1">
      <c r="A22" s="57">
        <v>12</v>
      </c>
      <c r="B22" s="53">
        <v>100</v>
      </c>
      <c r="C22" s="58"/>
      <c r="D22" s="58"/>
      <c r="E22" s="58"/>
      <c r="F22" s="58"/>
      <c r="G22" s="58"/>
      <c r="H22" s="58"/>
      <c r="I22" s="58"/>
      <c r="J22" s="58"/>
      <c r="K22" s="59"/>
      <c r="L22" s="55">
        <f t="shared" si="2"/>
        <v>100</v>
      </c>
      <c r="M22" s="60">
        <f t="shared" si="3"/>
        <v>1700</v>
      </c>
      <c r="N22" s="124"/>
      <c r="O22" s="125"/>
      <c r="P22" s="126"/>
    </row>
    <row r="23" spans="1:16" ht="13.5" customHeight="1">
      <c r="A23" s="57">
        <v>13</v>
      </c>
      <c r="B23" s="53">
        <v>100</v>
      </c>
      <c r="C23" s="58"/>
      <c r="D23" s="58"/>
      <c r="E23" s="58"/>
      <c r="F23" s="58"/>
      <c r="G23" s="58"/>
      <c r="H23" s="58"/>
      <c r="I23" s="58"/>
      <c r="J23" s="58"/>
      <c r="K23" s="59"/>
      <c r="L23" s="55">
        <f t="shared" si="2"/>
        <v>100</v>
      </c>
      <c r="M23" s="60">
        <f t="shared" si="3"/>
        <v>1600</v>
      </c>
      <c r="N23" s="124"/>
      <c r="O23" s="125"/>
      <c r="P23" s="126"/>
    </row>
    <row r="24" spans="1:16" ht="13.5" customHeight="1">
      <c r="A24" s="57">
        <v>14</v>
      </c>
      <c r="B24" s="53">
        <v>100</v>
      </c>
      <c r="C24" s="58"/>
      <c r="D24" s="58"/>
      <c r="E24" s="58"/>
      <c r="F24" s="58"/>
      <c r="G24" s="58"/>
      <c r="H24" s="58"/>
      <c r="I24" s="58"/>
      <c r="J24" s="58"/>
      <c r="K24" s="59"/>
      <c r="L24" s="55">
        <f t="shared" si="2"/>
        <v>100</v>
      </c>
      <c r="M24" s="60">
        <f t="shared" si="3"/>
        <v>1500</v>
      </c>
      <c r="N24" s="124"/>
      <c r="O24" s="125"/>
      <c r="P24" s="126"/>
    </row>
    <row r="25" spans="1:16" ht="13.5" customHeight="1">
      <c r="A25" s="57">
        <v>15</v>
      </c>
      <c r="B25" s="53">
        <v>100</v>
      </c>
      <c r="C25" s="58"/>
      <c r="D25" s="58"/>
      <c r="E25" s="58"/>
      <c r="F25" s="58"/>
      <c r="G25" s="58"/>
      <c r="H25" s="58"/>
      <c r="I25" s="58"/>
      <c r="J25" s="58"/>
      <c r="K25" s="59"/>
      <c r="L25" s="55">
        <f t="shared" si="2"/>
        <v>100</v>
      </c>
      <c r="M25" s="60">
        <f t="shared" si="3"/>
        <v>1400</v>
      </c>
      <c r="N25" s="124"/>
      <c r="O25" s="125"/>
      <c r="P25" s="126"/>
    </row>
    <row r="26" spans="1:16" ht="13.5" customHeight="1">
      <c r="A26" s="57">
        <v>16</v>
      </c>
      <c r="B26" s="53">
        <v>100</v>
      </c>
      <c r="C26" s="58"/>
      <c r="D26" s="58"/>
      <c r="E26" s="58"/>
      <c r="F26" s="58"/>
      <c r="G26" s="58"/>
      <c r="H26" s="58"/>
      <c r="I26" s="58"/>
      <c r="J26" s="58"/>
      <c r="K26" s="59"/>
      <c r="L26" s="55">
        <f t="shared" si="2"/>
        <v>100</v>
      </c>
      <c r="M26" s="60">
        <f t="shared" si="3"/>
        <v>1300</v>
      </c>
      <c r="N26" s="124"/>
      <c r="O26" s="125"/>
      <c r="P26" s="126"/>
    </row>
    <row r="27" spans="1:16" ht="13.5" customHeight="1">
      <c r="A27" s="57">
        <v>17</v>
      </c>
      <c r="B27" s="53">
        <v>100</v>
      </c>
      <c r="C27" s="58"/>
      <c r="D27" s="58"/>
      <c r="E27" s="58"/>
      <c r="F27" s="58"/>
      <c r="G27" s="58"/>
      <c r="H27" s="58"/>
      <c r="I27" s="58"/>
      <c r="J27" s="58"/>
      <c r="K27" s="59"/>
      <c r="L27" s="55">
        <f t="shared" si="2"/>
        <v>100</v>
      </c>
      <c r="M27" s="60">
        <f t="shared" si="3"/>
        <v>1200</v>
      </c>
      <c r="N27" s="124"/>
      <c r="O27" s="125"/>
      <c r="P27" s="126"/>
    </row>
    <row r="28" spans="1:16" ht="13.5" customHeight="1">
      <c r="A28" s="57">
        <v>18</v>
      </c>
      <c r="B28" s="53">
        <v>100</v>
      </c>
      <c r="C28" s="58"/>
      <c r="D28" s="58"/>
      <c r="E28" s="58"/>
      <c r="F28" s="58"/>
      <c r="G28" s="58"/>
      <c r="H28" s="58"/>
      <c r="I28" s="58"/>
      <c r="J28" s="58"/>
      <c r="K28" s="59"/>
      <c r="L28" s="55">
        <f t="shared" si="2"/>
        <v>100</v>
      </c>
      <c r="M28" s="60">
        <f t="shared" si="3"/>
        <v>1100</v>
      </c>
      <c r="N28" s="124"/>
      <c r="O28" s="125"/>
      <c r="P28" s="126"/>
    </row>
    <row r="29" spans="1:16" ht="13.5" customHeight="1">
      <c r="A29" s="57">
        <v>19</v>
      </c>
      <c r="B29" s="53">
        <v>100</v>
      </c>
      <c r="C29" s="58"/>
      <c r="D29" s="58"/>
      <c r="E29" s="58"/>
      <c r="F29" s="58"/>
      <c r="G29" s="58"/>
      <c r="H29" s="58"/>
      <c r="I29" s="58"/>
      <c r="J29" s="58"/>
      <c r="K29" s="59"/>
      <c r="L29" s="55">
        <f t="shared" si="2"/>
        <v>100</v>
      </c>
      <c r="M29" s="60">
        <f t="shared" si="3"/>
        <v>1000</v>
      </c>
      <c r="N29" s="124"/>
      <c r="O29" s="125"/>
      <c r="P29" s="126"/>
    </row>
    <row r="30" spans="1:16" ht="13.5" customHeight="1">
      <c r="A30" s="57">
        <v>20</v>
      </c>
      <c r="B30" s="53">
        <v>100</v>
      </c>
      <c r="C30" s="58"/>
      <c r="D30" s="58"/>
      <c r="E30" s="58"/>
      <c r="F30" s="58"/>
      <c r="G30" s="58"/>
      <c r="H30" s="58"/>
      <c r="I30" s="58"/>
      <c r="J30" s="58"/>
      <c r="K30" s="59"/>
      <c r="L30" s="55">
        <f t="shared" si="2"/>
        <v>100</v>
      </c>
      <c r="M30" s="60">
        <f t="shared" si="3"/>
        <v>900</v>
      </c>
      <c r="N30" s="124"/>
      <c r="O30" s="125"/>
      <c r="P30" s="126"/>
    </row>
    <row r="31" spans="1:16" ht="13.5" customHeight="1">
      <c r="A31" s="57">
        <v>21</v>
      </c>
      <c r="B31" s="53">
        <v>100</v>
      </c>
      <c r="C31" s="58"/>
      <c r="D31" s="58"/>
      <c r="E31" s="58"/>
      <c r="F31" s="58"/>
      <c r="G31" s="58"/>
      <c r="H31" s="58"/>
      <c r="I31" s="58"/>
      <c r="J31" s="58"/>
      <c r="K31" s="59"/>
      <c r="L31" s="55">
        <f t="shared" si="2"/>
        <v>100</v>
      </c>
      <c r="M31" s="60">
        <f t="shared" si="3"/>
        <v>800</v>
      </c>
      <c r="N31" s="124"/>
      <c r="O31" s="125"/>
      <c r="P31" s="126"/>
    </row>
    <row r="32" spans="1:16" ht="13.5" customHeight="1">
      <c r="A32" s="57">
        <v>22</v>
      </c>
      <c r="B32" s="53">
        <v>100</v>
      </c>
      <c r="C32" s="58"/>
      <c r="D32" s="58"/>
      <c r="E32" s="58"/>
      <c r="F32" s="58"/>
      <c r="G32" s="58"/>
      <c r="H32" s="58"/>
      <c r="I32" s="58"/>
      <c r="J32" s="58"/>
      <c r="K32" s="59"/>
      <c r="L32" s="55">
        <f t="shared" si="2"/>
        <v>100</v>
      </c>
      <c r="M32" s="60">
        <f t="shared" si="3"/>
        <v>700</v>
      </c>
      <c r="N32" s="124"/>
      <c r="O32" s="125"/>
      <c r="P32" s="126"/>
    </row>
    <row r="33" spans="1:16" ht="13.5" customHeight="1">
      <c r="A33" s="57">
        <v>23</v>
      </c>
      <c r="B33" s="53">
        <v>100</v>
      </c>
      <c r="C33" s="58"/>
      <c r="D33" s="58"/>
      <c r="E33" s="58"/>
      <c r="F33" s="58"/>
      <c r="G33" s="58"/>
      <c r="H33" s="58"/>
      <c r="I33" s="58"/>
      <c r="J33" s="58"/>
      <c r="K33" s="59"/>
      <c r="L33" s="55">
        <f t="shared" si="2"/>
        <v>100</v>
      </c>
      <c r="M33" s="60">
        <f t="shared" si="3"/>
        <v>600</v>
      </c>
      <c r="N33" s="124"/>
      <c r="O33" s="125"/>
      <c r="P33" s="126"/>
    </row>
    <row r="34" spans="1:16" ht="13.5" customHeight="1">
      <c r="A34" s="57">
        <v>24</v>
      </c>
      <c r="B34" s="53">
        <v>100</v>
      </c>
      <c r="C34" s="58"/>
      <c r="D34" s="58"/>
      <c r="E34" s="58"/>
      <c r="F34" s="58"/>
      <c r="G34" s="58"/>
      <c r="H34" s="58"/>
      <c r="I34" s="58"/>
      <c r="J34" s="58"/>
      <c r="K34" s="59"/>
      <c r="L34" s="55">
        <f t="shared" si="2"/>
        <v>100</v>
      </c>
      <c r="M34" s="60">
        <f t="shared" si="3"/>
        <v>500</v>
      </c>
      <c r="N34" s="124"/>
      <c r="O34" s="125"/>
      <c r="P34" s="126"/>
    </row>
    <row r="35" spans="1:16" ht="13.5" customHeight="1">
      <c r="A35" s="57">
        <v>25</v>
      </c>
      <c r="B35" s="53">
        <v>100</v>
      </c>
      <c r="C35" s="58"/>
      <c r="D35" s="58"/>
      <c r="E35" s="58"/>
      <c r="F35" s="58"/>
      <c r="G35" s="58"/>
      <c r="H35" s="58"/>
      <c r="I35" s="58"/>
      <c r="J35" s="58"/>
      <c r="K35" s="59"/>
      <c r="L35" s="55">
        <f t="shared" si="2"/>
        <v>100</v>
      </c>
      <c r="M35" s="60">
        <f t="shared" si="3"/>
        <v>400</v>
      </c>
      <c r="N35" s="124"/>
      <c r="O35" s="125"/>
      <c r="P35" s="126"/>
    </row>
    <row r="36" spans="1:16" ht="13.5" customHeight="1">
      <c r="A36" s="57">
        <v>26</v>
      </c>
      <c r="B36" s="53">
        <v>100</v>
      </c>
      <c r="C36" s="58"/>
      <c r="D36" s="58"/>
      <c r="E36" s="58"/>
      <c r="F36" s="58"/>
      <c r="G36" s="58"/>
      <c r="H36" s="58"/>
      <c r="I36" s="58"/>
      <c r="J36" s="58"/>
      <c r="K36" s="59"/>
      <c r="L36" s="55">
        <f t="shared" si="2"/>
        <v>100</v>
      </c>
      <c r="M36" s="60">
        <f t="shared" si="3"/>
        <v>300</v>
      </c>
      <c r="N36" s="124"/>
      <c r="O36" s="125"/>
      <c r="P36" s="126"/>
    </row>
    <row r="37" spans="1:16" ht="13.5" customHeight="1">
      <c r="A37" s="57">
        <v>27</v>
      </c>
      <c r="B37" s="53">
        <v>100</v>
      </c>
      <c r="C37" s="58"/>
      <c r="D37" s="58"/>
      <c r="E37" s="58"/>
      <c r="F37" s="58"/>
      <c r="G37" s="58"/>
      <c r="H37" s="58"/>
      <c r="I37" s="58"/>
      <c r="J37" s="58"/>
      <c r="K37" s="59"/>
      <c r="L37" s="55">
        <f t="shared" si="2"/>
        <v>100</v>
      </c>
      <c r="M37" s="60">
        <f t="shared" si="3"/>
        <v>200</v>
      </c>
      <c r="N37" s="124"/>
      <c r="O37" s="125"/>
      <c r="P37" s="126"/>
    </row>
    <row r="38" spans="1:16" ht="13.5" customHeight="1">
      <c r="A38" s="57">
        <v>28</v>
      </c>
      <c r="B38" s="53">
        <v>100</v>
      </c>
      <c r="C38" s="58"/>
      <c r="D38" s="58"/>
      <c r="E38" s="58"/>
      <c r="F38" s="58"/>
      <c r="G38" s="58"/>
      <c r="H38" s="58"/>
      <c r="I38" s="58"/>
      <c r="J38" s="58"/>
      <c r="K38" s="59"/>
      <c r="L38" s="55">
        <f t="shared" si="2"/>
        <v>100</v>
      </c>
      <c r="M38" s="60">
        <f t="shared" si="3"/>
        <v>100</v>
      </c>
      <c r="N38" s="124"/>
      <c r="O38" s="125"/>
      <c r="P38" s="126"/>
    </row>
    <row r="39" spans="1:16" ht="13.5" customHeight="1">
      <c r="A39" s="57">
        <v>29</v>
      </c>
      <c r="B39" s="53">
        <v>100</v>
      </c>
      <c r="C39" s="58"/>
      <c r="D39" s="58"/>
      <c r="E39" s="58"/>
      <c r="F39" s="58"/>
      <c r="G39" s="58"/>
      <c r="H39" s="58"/>
      <c r="I39" s="58"/>
      <c r="J39" s="58"/>
      <c r="K39" s="59"/>
      <c r="L39" s="55">
        <f t="shared" si="2"/>
        <v>100</v>
      </c>
      <c r="M39" s="60">
        <f t="shared" si="3"/>
        <v>0</v>
      </c>
      <c r="N39" s="124"/>
      <c r="O39" s="125"/>
      <c r="P39" s="126"/>
    </row>
    <row r="40" spans="1:16" ht="13.5" customHeight="1">
      <c r="A40" s="57">
        <v>30</v>
      </c>
      <c r="B40" s="53">
        <v>100</v>
      </c>
      <c r="C40" s="58"/>
      <c r="D40" s="58"/>
      <c r="E40" s="58"/>
      <c r="F40" s="58"/>
      <c r="G40" s="58"/>
      <c r="H40" s="58"/>
      <c r="I40" s="58"/>
      <c r="J40" s="58"/>
      <c r="K40" s="59"/>
      <c r="L40" s="55">
        <f t="shared" si="2"/>
        <v>100</v>
      </c>
      <c r="M40" s="60">
        <f t="shared" si="3"/>
        <v>-100</v>
      </c>
      <c r="N40" s="124"/>
      <c r="O40" s="125"/>
      <c r="P40" s="126"/>
    </row>
    <row r="41" spans="1:16" ht="13.5" customHeight="1">
      <c r="A41" s="61">
        <v>31</v>
      </c>
      <c r="B41" s="53">
        <v>100</v>
      </c>
      <c r="C41" s="63"/>
      <c r="D41" s="63"/>
      <c r="E41" s="63"/>
      <c r="F41" s="63"/>
      <c r="G41" s="63"/>
      <c r="H41" s="63"/>
      <c r="I41" s="63"/>
      <c r="J41" s="63"/>
      <c r="K41" s="64"/>
      <c r="L41" s="65">
        <f t="shared" si="2"/>
        <v>100</v>
      </c>
      <c r="M41" s="66">
        <f t="shared" si="3"/>
        <v>-200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sach'!O22</f>
        <v>3000</v>
      </c>
      <c r="C43" s="68">
        <f>'Ngan sach'!O23</f>
        <v>300</v>
      </c>
      <c r="D43" s="68">
        <f>'Ngan sach'!O24</f>
        <v>0</v>
      </c>
      <c r="E43" s="68">
        <f>'Ngan sach'!O25</f>
        <v>0</v>
      </c>
      <c r="F43" s="68">
        <f>'Ngan sach'!O26</f>
        <v>0</v>
      </c>
      <c r="G43" s="68">
        <f>'Ngan sach'!O27</f>
        <v>0</v>
      </c>
      <c r="H43" s="68">
        <f>'Ngan sach'!O28</f>
        <v>0</v>
      </c>
      <c r="I43" s="68"/>
      <c r="J43" s="68"/>
      <c r="K43" s="69"/>
      <c r="L43" s="70">
        <f t="shared" ref="L43" si="5">SUM(B43:K43)</f>
        <v>3300</v>
      </c>
      <c r="M43" s="72"/>
      <c r="N43" s="111"/>
      <c r="O43" s="111"/>
      <c r="P43" s="111"/>
    </row>
    <row r="44" spans="1:16" ht="13.5" customHeight="1">
      <c r="A44" s="67" t="s">
        <v>24</v>
      </c>
      <c r="B44" s="68">
        <f>B43-SUM(B11:B41)</f>
        <v>-100</v>
      </c>
      <c r="C44" s="68">
        <f t="shared" ref="C44:L44" si="6">C43-SUM(C11:C41)</f>
        <v>-100</v>
      </c>
      <c r="D44" s="68">
        <f t="shared" si="6"/>
        <v>0</v>
      </c>
      <c r="E44" s="68">
        <f t="shared" si="6"/>
        <v>0</v>
      </c>
      <c r="F44" s="68">
        <f t="shared" si="6"/>
        <v>0</v>
      </c>
      <c r="G44" s="68">
        <f t="shared" si="6"/>
        <v>0</v>
      </c>
      <c r="H44" s="68">
        <f t="shared" si="6"/>
        <v>0</v>
      </c>
      <c r="I44" s="68"/>
      <c r="J44" s="68"/>
      <c r="K44" s="69"/>
      <c r="L44" s="70">
        <f t="shared" si="6"/>
        <v>-200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5300</v>
      </c>
      <c r="F47" s="41"/>
      <c r="G47" s="75" t="str">
        <f>IF('Ngan sach'!$C$33=0," ",'Ngan sach'!$C$33)</f>
        <v>Đi lại + về quê</v>
      </c>
      <c r="H47" s="76">
        <v>1000</v>
      </c>
      <c r="I47" s="41"/>
      <c r="J47" s="75" t="str">
        <f>IF('Ngan sach'!$C$49=0," ",'Ngan sach'!$C$49)</f>
        <v>TK Ngân hàng</v>
      </c>
      <c r="K47" s="76">
        <v>15000</v>
      </c>
      <c r="L47" s="130"/>
      <c r="M47" s="75" t="str">
        <f>IF('Ngan sach'!$C$6=0," ",'Ngan sach'!$C$6)</f>
        <v>Lương &amp; Thưởng</v>
      </c>
      <c r="N47" s="76">
        <v>31000</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7300</v>
      </c>
      <c r="F52" s="41"/>
      <c r="G52" s="82" t="s">
        <v>32</v>
      </c>
      <c r="H52" s="71">
        <f>SUM(H47:H51)</f>
        <v>1000</v>
      </c>
      <c r="I52" s="41"/>
      <c r="J52" s="82" t="s">
        <v>32</v>
      </c>
      <c r="K52" s="71">
        <f>SUM(K47:K51)</f>
        <v>15000</v>
      </c>
      <c r="L52" s="41"/>
      <c r="M52" s="82" t="s">
        <v>32</v>
      </c>
      <c r="N52" s="71">
        <f>SUM(N47:N50)</f>
        <v>31000</v>
      </c>
    </row>
    <row r="53" spans="1:14" ht="13.5" customHeight="1">
      <c r="A53" s="82" t="s">
        <v>27</v>
      </c>
      <c r="B53" s="71">
        <f>+'Ngan sach'!O19</f>
        <v>4975</v>
      </c>
      <c r="C53" s="41"/>
      <c r="D53" s="82" t="s">
        <v>27</v>
      </c>
      <c r="E53" s="71">
        <f>+'Ngan sach'!O46</f>
        <v>5000</v>
      </c>
      <c r="F53" s="41"/>
      <c r="G53" s="82" t="s">
        <v>27</v>
      </c>
      <c r="H53" s="71">
        <f>+'Ngan sach'!O38</f>
        <v>1500</v>
      </c>
      <c r="I53" s="41"/>
      <c r="J53" s="82" t="s">
        <v>27</v>
      </c>
      <c r="K53" s="71">
        <f>+'Ngan sach'!O53</f>
        <v>2725</v>
      </c>
      <c r="L53" s="41"/>
      <c r="M53" s="82" t="s">
        <v>27</v>
      </c>
      <c r="N53" s="71">
        <f>+'Ngan sach'!O11</f>
        <v>27500</v>
      </c>
    </row>
    <row r="54" spans="1:14" ht="13.5" customHeight="1">
      <c r="A54" s="82" t="s">
        <v>30</v>
      </c>
      <c r="B54" s="72">
        <f>B53-B52</f>
        <v>420</v>
      </c>
      <c r="C54" s="41"/>
      <c r="D54" s="82" t="s">
        <v>30</v>
      </c>
      <c r="E54" s="72">
        <f>E53-E52</f>
        <v>-2300</v>
      </c>
      <c r="F54" s="41"/>
      <c r="G54" s="82" t="s">
        <v>30</v>
      </c>
      <c r="H54" s="72">
        <f>H53-H52</f>
        <v>500</v>
      </c>
      <c r="I54" s="41"/>
      <c r="J54" s="82" t="s">
        <v>30</v>
      </c>
      <c r="K54" s="72">
        <f>K53-K52</f>
        <v>-12275</v>
      </c>
      <c r="L54" s="41"/>
      <c r="M54" s="82" t="s">
        <v>30</v>
      </c>
      <c r="N54" s="72">
        <f>N53-N52</f>
        <v>-3500</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14" priority="10">
      <formula>"$H$3=0"</formula>
    </cfRule>
  </conditionalFormatting>
  <conditionalFormatting sqref="N11:N44 O11:P41 A47:B51 D47:E51 G47:H51 M47:N51 A6:H8 A11:M41 J47:K51">
    <cfRule type="expression" dxfId="13" priority="9">
      <formula>MOD(ROW(),2)=1</formula>
    </cfRule>
  </conditionalFormatting>
  <conditionalFormatting sqref="J5:M7">
    <cfRule type="expression" dxfId="12" priority="1">
      <formula>J5&lt;&gt;""</formula>
    </cfRule>
  </conditionalFormatting>
  <dataValidations xWindow="1212" yWindow="239"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B9:K10 Q1:XFD1048576 A9:A1048576 A2:A4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dimension ref="A2:EM27"/>
  <sheetViews>
    <sheetView showGridLines="0" tabSelected="1" workbookViewId="0">
      <pane ySplit="2" topLeftCell="A3" activePane="bottomLeft" state="frozen"/>
      <selection activeCell="G9" sqref="G9"/>
      <selection pane="bottomLeft" activeCell="B4" sqref="B4:O4"/>
    </sheetView>
  </sheetViews>
  <sheetFormatPr defaultRowHeight="15"/>
  <cols>
    <col min="1" max="1" width="2.5703125" customWidth="1"/>
    <col min="2" max="2" width="15.42578125" customWidth="1"/>
    <col min="3" max="15" width="11.140625" customWidth="1"/>
    <col min="48" max="127" width="9.140625" style="34"/>
  </cols>
  <sheetData>
    <row r="2" spans="1:143">
      <c r="A2" s="33"/>
    </row>
    <row r="3" spans="1:143" ht="15" customHeight="1">
      <c r="A3" s="88"/>
      <c r="B3" s="88"/>
      <c r="C3" s="88"/>
      <c r="D3" s="88"/>
      <c r="E3" s="88"/>
      <c r="F3" s="88"/>
    </row>
    <row r="4" spans="1:143" ht="21">
      <c r="A4" s="3"/>
      <c r="B4" s="134" t="s">
        <v>123</v>
      </c>
      <c r="C4" s="134"/>
      <c r="D4" s="134"/>
      <c r="E4" s="134"/>
      <c r="F4" s="134"/>
      <c r="G4" s="134"/>
      <c r="H4" s="134"/>
      <c r="I4" s="134"/>
      <c r="J4" s="134"/>
      <c r="K4" s="134"/>
      <c r="L4" s="134"/>
      <c r="M4" s="134"/>
      <c r="N4" s="134"/>
      <c r="O4" s="134"/>
    </row>
    <row r="5" spans="1:143">
      <c r="A5" s="3"/>
      <c r="DY5" s="135"/>
      <c r="DZ5" s="135" t="s">
        <v>37</v>
      </c>
      <c r="EA5" s="135" t="s">
        <v>38</v>
      </c>
      <c r="EB5" s="135" t="s">
        <v>39</v>
      </c>
      <c r="EC5" s="135" t="s">
        <v>40</v>
      </c>
      <c r="ED5" s="135" t="s">
        <v>41</v>
      </c>
      <c r="EE5" s="135" t="s">
        <v>42</v>
      </c>
      <c r="EF5" s="135" t="s">
        <v>43</v>
      </c>
      <c r="EG5" s="135" t="s">
        <v>44</v>
      </c>
      <c r="EH5" s="135" t="s">
        <v>45</v>
      </c>
      <c r="EI5" s="135" t="s">
        <v>46</v>
      </c>
      <c r="EJ5" s="135" t="s">
        <v>47</v>
      </c>
      <c r="EK5" s="135" t="s">
        <v>48</v>
      </c>
      <c r="EL5" s="135"/>
      <c r="EM5" s="135"/>
    </row>
    <row r="6" spans="1:143">
      <c r="DY6" s="136" t="s">
        <v>2</v>
      </c>
      <c r="DZ6" s="136">
        <f>+'T1'!$L$42</f>
        <v>3450</v>
      </c>
      <c r="EA6" s="136">
        <f>+'T2'!$L$42</f>
        <v>3000</v>
      </c>
      <c r="EB6" s="136">
        <f>+'T3'!$L$42</f>
        <v>3500</v>
      </c>
      <c r="EC6" s="136">
        <f>+'T4'!$L$42</f>
        <v>3000</v>
      </c>
      <c r="ED6" s="136">
        <f>+'T5'!$L$42</f>
        <v>3500</v>
      </c>
      <c r="EE6" s="136">
        <f>+'T6'!$L$42</f>
        <v>3400</v>
      </c>
      <c r="EF6" s="136">
        <f>+'T7'!$L$42</f>
        <v>3500</v>
      </c>
      <c r="EG6" s="136">
        <f>+'T8'!$L$42</f>
        <v>3500</v>
      </c>
      <c r="EH6" s="136">
        <f>+'T9'!$L$42</f>
        <v>3400</v>
      </c>
      <c r="EI6" s="136">
        <f>+'T10'!$L$42</f>
        <v>3500</v>
      </c>
      <c r="EJ6" s="136">
        <f>+'T11'!$L$42</f>
        <v>3400</v>
      </c>
      <c r="EK6" s="136">
        <f>+'T12'!$L$42</f>
        <v>3500</v>
      </c>
      <c r="EL6" s="136">
        <f>+SUM(DZ6:EK6)</f>
        <v>40650</v>
      </c>
      <c r="EM6" s="135"/>
    </row>
    <row r="7" spans="1:143">
      <c r="B7" s="105" t="s">
        <v>125</v>
      </c>
      <c r="DY7" s="136" t="s">
        <v>69</v>
      </c>
      <c r="DZ7" s="136">
        <f>+'T1'!$B$52</f>
        <v>4555</v>
      </c>
      <c r="EA7" s="136">
        <f>+'T2'!$B$52</f>
        <v>4555</v>
      </c>
      <c r="EB7" s="136">
        <f>+'T3'!$B$52</f>
        <v>4555</v>
      </c>
      <c r="EC7" s="136">
        <f>+'T4'!$B$52</f>
        <v>4555</v>
      </c>
      <c r="ED7" s="136">
        <f>+'T5'!$B$52</f>
        <v>4555</v>
      </c>
      <c r="EE7" s="136">
        <f>+'T6'!$B$52</f>
        <v>4555</v>
      </c>
      <c r="EF7" s="136">
        <f>+'T7'!$B$52</f>
        <v>4555</v>
      </c>
      <c r="EG7" s="136">
        <f>+'T8'!$B$52</f>
        <v>4555</v>
      </c>
      <c r="EH7" s="136">
        <f>+'T9'!$B$52</f>
        <v>4555</v>
      </c>
      <c r="EI7" s="136">
        <f>+'T10'!$B$52</f>
        <v>4555</v>
      </c>
      <c r="EJ7" s="136">
        <f>+'T11'!$B$52</f>
        <v>4555</v>
      </c>
      <c r="EK7" s="136">
        <f>+'T12'!$B$52</f>
        <v>4555</v>
      </c>
      <c r="EL7" s="136">
        <f>+SUM(DZ7:EK7)</f>
        <v>54660</v>
      </c>
      <c r="EM7" s="135"/>
    </row>
    <row r="8" spans="1:143">
      <c r="B8" s="104" t="s">
        <v>81</v>
      </c>
      <c r="C8" s="104">
        <v>10</v>
      </c>
      <c r="DY8" s="136" t="s">
        <v>1</v>
      </c>
      <c r="DZ8" s="136">
        <f>+'T1'!$H$52</f>
        <v>1500</v>
      </c>
      <c r="EA8" s="136">
        <f>+'T2'!$H$52</f>
        <v>2000</v>
      </c>
      <c r="EB8" s="136">
        <f>+'T3'!$H$52</f>
        <v>0</v>
      </c>
      <c r="EC8" s="136">
        <f>+'T4'!$H$52</f>
        <v>0</v>
      </c>
      <c r="ED8" s="136">
        <f>+'T5'!$H$52</f>
        <v>0</v>
      </c>
      <c r="EE8" s="136">
        <f>+'T6'!$H$52</f>
        <v>0</v>
      </c>
      <c r="EF8" s="136">
        <f>+'T7'!$H$52</f>
        <v>1000</v>
      </c>
      <c r="EG8" s="136">
        <f>+'T8'!$H$52</f>
        <v>1500</v>
      </c>
      <c r="EH8" s="136">
        <f>+'T9'!$H$52</f>
        <v>0</v>
      </c>
      <c r="EI8" s="136">
        <f>+'T10'!$H$52</f>
        <v>0</v>
      </c>
      <c r="EJ8" s="136">
        <f>+'T11'!$H$52</f>
        <v>300</v>
      </c>
      <c r="EK8" s="136">
        <f>+'T12'!$H$52</f>
        <v>1000</v>
      </c>
      <c r="EL8" s="136">
        <f>+SUM(DZ8:EK8)</f>
        <v>7300</v>
      </c>
      <c r="EM8" s="135"/>
    </row>
    <row r="9" spans="1:143">
      <c r="B9" s="58" t="s">
        <v>2</v>
      </c>
      <c r="C9" s="87">
        <f>+INDEX(DZ15:EK15,$C$8)</f>
        <v>0.20926756352765322</v>
      </c>
      <c r="DY9" s="136" t="s">
        <v>65</v>
      </c>
      <c r="DZ9" s="136">
        <f>+'T1'!$K$52</f>
        <v>9000</v>
      </c>
      <c r="EA9" s="136">
        <f>+'T2'!$K$52</f>
        <v>12000</v>
      </c>
      <c r="EB9" s="136">
        <f>+'T3'!$K$52</f>
        <v>11500</v>
      </c>
      <c r="EC9" s="136">
        <f>+'T4'!$K$52</f>
        <v>24000</v>
      </c>
      <c r="ED9" s="136">
        <f>+'T5'!$K$52</f>
        <v>8500</v>
      </c>
      <c r="EE9" s="136">
        <f>+'T6'!$K$52</f>
        <v>1000</v>
      </c>
      <c r="EF9" s="136">
        <f>+'T7'!$K$52</f>
        <v>5500</v>
      </c>
      <c r="EG9" s="136">
        <f>+'T8'!$K$52</f>
        <v>4000</v>
      </c>
      <c r="EH9" s="136">
        <f>+'T9'!$K$52</f>
        <v>3500</v>
      </c>
      <c r="EI9" s="136">
        <f>+'T10'!$K$52</f>
        <v>1300</v>
      </c>
      <c r="EJ9" s="136">
        <f>+'T11'!$K$52</f>
        <v>2000</v>
      </c>
      <c r="EK9" s="136">
        <f>+'T12'!$K$52</f>
        <v>15000</v>
      </c>
      <c r="EL9" s="136">
        <f>+SUM(DZ9:EK9)</f>
        <v>97300</v>
      </c>
      <c r="EM9" s="135"/>
    </row>
    <row r="10" spans="1:143">
      <c r="B10" s="58" t="s">
        <v>69</v>
      </c>
      <c r="C10" s="87">
        <f>+INDEX(DZ16:EK16,$C$8)</f>
        <v>0.27234678624813152</v>
      </c>
      <c r="DY10" s="136" t="s">
        <v>33</v>
      </c>
      <c r="DZ10" s="136">
        <f>+'T1'!$E$52</f>
        <v>0</v>
      </c>
      <c r="EA10" s="136">
        <f>+'T2'!$E$52</f>
        <v>0</v>
      </c>
      <c r="EB10" s="136">
        <f>+'T3'!$E$52</f>
        <v>0</v>
      </c>
      <c r="EC10" s="136">
        <f>+'T4'!$E$52</f>
        <v>0</v>
      </c>
      <c r="ED10" s="136">
        <f>+'T5'!$E$52</f>
        <v>0</v>
      </c>
      <c r="EE10" s="136">
        <f>+'T6'!$E$52</f>
        <v>7500</v>
      </c>
      <c r="EF10" s="136">
        <f>+'T7'!$E$52</f>
        <v>7450</v>
      </c>
      <c r="EG10" s="136">
        <f>+'T8'!$E$52</f>
        <v>7400</v>
      </c>
      <c r="EH10" s="136">
        <f>+'T9'!$E$52</f>
        <v>7350</v>
      </c>
      <c r="EI10" s="136">
        <f>+'T10'!$E$52</f>
        <v>7300</v>
      </c>
      <c r="EJ10" s="136">
        <f>+'T11'!$E$52</f>
        <v>7320</v>
      </c>
      <c r="EK10" s="136">
        <f>+'T12'!$E$52</f>
        <v>7300</v>
      </c>
      <c r="EL10" s="136">
        <f>+SUM(DZ10:EK10)</f>
        <v>51620</v>
      </c>
      <c r="EM10" s="135"/>
    </row>
    <row r="11" spans="1:143">
      <c r="B11" s="58" t="s">
        <v>1</v>
      </c>
      <c r="C11" s="87">
        <f>+INDEX(DZ17:EK17,$C$8)</f>
        <v>0</v>
      </c>
      <c r="DY11" s="136" t="s">
        <v>0</v>
      </c>
      <c r="DZ11" s="136">
        <f>+'T1'!$N$52</f>
        <v>18725</v>
      </c>
      <c r="EA11" s="136">
        <f>+'T2'!$N$52</f>
        <v>21725</v>
      </c>
      <c r="EB11" s="136">
        <f>+'T3'!$N$52</f>
        <v>19725</v>
      </c>
      <c r="EC11" s="136">
        <f>+'T4'!$N$52</f>
        <v>31500</v>
      </c>
      <c r="ED11" s="136">
        <f>+'T5'!$N$52</f>
        <v>16725</v>
      </c>
      <c r="EE11" s="136">
        <f>+'T6'!$N$52</f>
        <v>16725</v>
      </c>
      <c r="EF11" s="136">
        <f>+'T7'!$N$52</f>
        <v>22000</v>
      </c>
      <c r="EG11" s="136">
        <f>+'T8'!$N$52</f>
        <v>21000</v>
      </c>
      <c r="EH11" s="136">
        <f>+'T9'!$N$52</f>
        <v>18725</v>
      </c>
      <c r="EI11" s="136">
        <f>+'T10'!$N$52</f>
        <v>16725</v>
      </c>
      <c r="EJ11" s="136">
        <f>+'T11'!$N$52</f>
        <v>17725</v>
      </c>
      <c r="EK11" s="136">
        <f>+'T12'!$N$52</f>
        <v>31000</v>
      </c>
      <c r="EL11" s="136">
        <f t="shared" ref="EL11:EL12" si="0">+SUM(DZ11:EK11)</f>
        <v>252300</v>
      </c>
      <c r="EM11" s="135"/>
    </row>
    <row r="12" spans="1:143">
      <c r="B12" s="58" t="s">
        <v>65</v>
      </c>
      <c r="C12" s="87">
        <f>+INDEX(DZ18:EK18,$C$8)</f>
        <v>7.7727952167414044E-2</v>
      </c>
      <c r="DY12" s="136" t="s">
        <v>80</v>
      </c>
      <c r="DZ12" s="136">
        <f>+DZ6+DZ7+DZ8</f>
        <v>9505</v>
      </c>
      <c r="EA12" s="136">
        <f t="shared" ref="EA12:EK12" si="1">+EA6+EA7+EA8</f>
        <v>9555</v>
      </c>
      <c r="EB12" s="136">
        <f t="shared" si="1"/>
        <v>8055</v>
      </c>
      <c r="EC12" s="136">
        <f t="shared" si="1"/>
        <v>7555</v>
      </c>
      <c r="ED12" s="136">
        <f t="shared" si="1"/>
        <v>8055</v>
      </c>
      <c r="EE12" s="136">
        <f t="shared" si="1"/>
        <v>7955</v>
      </c>
      <c r="EF12" s="136">
        <f t="shared" si="1"/>
        <v>9055</v>
      </c>
      <c r="EG12" s="136">
        <f t="shared" si="1"/>
        <v>9555</v>
      </c>
      <c r="EH12" s="136">
        <f t="shared" si="1"/>
        <v>7955</v>
      </c>
      <c r="EI12" s="136">
        <f t="shared" si="1"/>
        <v>8055</v>
      </c>
      <c r="EJ12" s="136">
        <f t="shared" si="1"/>
        <v>8255</v>
      </c>
      <c r="EK12" s="136">
        <f t="shared" si="1"/>
        <v>9055</v>
      </c>
      <c r="EL12" s="136">
        <f t="shared" si="0"/>
        <v>102610</v>
      </c>
      <c r="EM12" s="135"/>
    </row>
    <row r="13" spans="1:143">
      <c r="B13" s="58" t="s">
        <v>33</v>
      </c>
      <c r="C13" s="87">
        <f>+INDEX(DZ19:EK19,$C$8)</f>
        <v>0.43647234678624813</v>
      </c>
      <c r="DY13" s="135"/>
      <c r="DZ13" s="135"/>
      <c r="EA13" s="135"/>
      <c r="EB13" s="135"/>
      <c r="EC13" s="135"/>
      <c r="ED13" s="135"/>
      <c r="EE13" s="135"/>
      <c r="EF13" s="135"/>
      <c r="EG13" s="135"/>
      <c r="EH13" s="135"/>
      <c r="EI13" s="135"/>
      <c r="EJ13" s="135"/>
      <c r="EK13" s="135"/>
      <c r="EL13" s="135"/>
      <c r="EM13" s="135"/>
    </row>
    <row r="14" spans="1:143">
      <c r="B14" s="58" t="s">
        <v>24</v>
      </c>
      <c r="C14" s="87">
        <f>1-SUM(C9:C13)</f>
        <v>4.1853512705530838E-3</v>
      </c>
      <c r="DY14" s="137" t="s">
        <v>70</v>
      </c>
      <c r="DZ14" s="138" t="s">
        <v>37</v>
      </c>
      <c r="EA14" s="138" t="s">
        <v>38</v>
      </c>
      <c r="EB14" s="138" t="s">
        <v>39</v>
      </c>
      <c r="EC14" s="138" t="s">
        <v>40</v>
      </c>
      <c r="ED14" s="138" t="s">
        <v>41</v>
      </c>
      <c r="EE14" s="138" t="s">
        <v>42</v>
      </c>
      <c r="EF14" s="138" t="s">
        <v>43</v>
      </c>
      <c r="EG14" s="138" t="s">
        <v>44</v>
      </c>
      <c r="EH14" s="138" t="s">
        <v>45</v>
      </c>
      <c r="EI14" s="138" t="s">
        <v>46</v>
      </c>
      <c r="EJ14" s="138" t="s">
        <v>47</v>
      </c>
      <c r="EK14" s="138" t="s">
        <v>48</v>
      </c>
      <c r="EL14" s="138" t="s">
        <v>71</v>
      </c>
      <c r="EM14" s="135"/>
    </row>
    <row r="15" spans="1:143">
      <c r="DY15" s="136" t="s">
        <v>2</v>
      </c>
      <c r="DZ15" s="139">
        <f>+DZ6/DZ$11</f>
        <v>0.18424566088117489</v>
      </c>
      <c r="EA15" s="139">
        <f t="shared" ref="EA15:EK15" si="2">+EA6/EA$11</f>
        <v>0.13808975834292289</v>
      </c>
      <c r="EB15" s="139">
        <f t="shared" si="2"/>
        <v>0.17743979721166034</v>
      </c>
      <c r="EC15" s="139">
        <f t="shared" si="2"/>
        <v>9.5238095238095233E-2</v>
      </c>
      <c r="ED15" s="139">
        <f t="shared" si="2"/>
        <v>0.20926756352765322</v>
      </c>
      <c r="EE15" s="139">
        <f t="shared" si="2"/>
        <v>0.20328849028400597</v>
      </c>
      <c r="EF15" s="139">
        <f t="shared" si="2"/>
        <v>0.15909090909090909</v>
      </c>
      <c r="EG15" s="139">
        <f t="shared" si="2"/>
        <v>0.16666666666666666</v>
      </c>
      <c r="EH15" s="139">
        <f t="shared" si="2"/>
        <v>0.18157543391188252</v>
      </c>
      <c r="EI15" s="139">
        <f t="shared" si="2"/>
        <v>0.20926756352765322</v>
      </c>
      <c r="EJ15" s="139">
        <f t="shared" si="2"/>
        <v>0.1918194640338505</v>
      </c>
      <c r="EK15" s="139">
        <f t="shared" si="2"/>
        <v>0.11290322580645161</v>
      </c>
      <c r="EL15" s="139">
        <f>+EL6/$EL$22</f>
        <v>0.1611177170035672</v>
      </c>
      <c r="EM15" s="135"/>
    </row>
    <row r="16" spans="1:143" ht="24.75" customHeight="1">
      <c r="B16" s="105" t="s">
        <v>124</v>
      </c>
      <c r="DY16" s="136" t="s">
        <v>69</v>
      </c>
      <c r="DZ16" s="139">
        <f t="shared" ref="DZ16:EK19" si="3">+DZ7/DZ$11</f>
        <v>0.24325767690253672</v>
      </c>
      <c r="EA16" s="139">
        <f t="shared" si="3"/>
        <v>0.20966628308400459</v>
      </c>
      <c r="EB16" s="139">
        <f t="shared" si="3"/>
        <v>0.23092522179974651</v>
      </c>
      <c r="EC16" s="139">
        <f t="shared" si="3"/>
        <v>0.14460317460317459</v>
      </c>
      <c r="ED16" s="139">
        <f t="shared" si="3"/>
        <v>0.27234678624813152</v>
      </c>
      <c r="EE16" s="139">
        <f t="shared" si="3"/>
        <v>0.27234678624813152</v>
      </c>
      <c r="EF16" s="139">
        <f t="shared" si="3"/>
        <v>0.20704545454545453</v>
      </c>
      <c r="EG16" s="139">
        <f t="shared" si="3"/>
        <v>0.21690476190476191</v>
      </c>
      <c r="EH16" s="139">
        <f t="shared" si="3"/>
        <v>0.24325767690253672</v>
      </c>
      <c r="EI16" s="139">
        <f t="shared" si="3"/>
        <v>0.27234678624813152</v>
      </c>
      <c r="EJ16" s="139">
        <f t="shared" si="3"/>
        <v>0.25698166431593794</v>
      </c>
      <c r="EK16" s="139">
        <f t="shared" si="3"/>
        <v>0.14693548387096775</v>
      </c>
      <c r="EL16" s="139">
        <f>+EL7/$EL$22</f>
        <v>0.21664684898929845</v>
      </c>
      <c r="EM16" s="135"/>
    </row>
    <row r="17" spans="2:143">
      <c r="B17" s="104" t="s">
        <v>98</v>
      </c>
      <c r="C17" s="104">
        <v>2017</v>
      </c>
      <c r="DY17" s="136" t="s">
        <v>1</v>
      </c>
      <c r="DZ17" s="139">
        <f t="shared" si="3"/>
        <v>8.0106809078771699E-2</v>
      </c>
      <c r="EA17" s="139">
        <f t="shared" si="3"/>
        <v>9.2059838895281937E-2</v>
      </c>
      <c r="EB17" s="139">
        <f t="shared" si="3"/>
        <v>0</v>
      </c>
      <c r="EC17" s="139">
        <f t="shared" si="3"/>
        <v>0</v>
      </c>
      <c r="ED17" s="139">
        <f t="shared" si="3"/>
        <v>0</v>
      </c>
      <c r="EE17" s="139">
        <f t="shared" si="3"/>
        <v>0</v>
      </c>
      <c r="EF17" s="139">
        <f t="shared" si="3"/>
        <v>4.5454545454545456E-2</v>
      </c>
      <c r="EG17" s="139">
        <f t="shared" si="3"/>
        <v>7.1428571428571425E-2</v>
      </c>
      <c r="EH17" s="139">
        <f t="shared" si="3"/>
        <v>0</v>
      </c>
      <c r="EI17" s="139">
        <f t="shared" si="3"/>
        <v>0</v>
      </c>
      <c r="EJ17" s="139">
        <f t="shared" si="3"/>
        <v>1.6925246826516221E-2</v>
      </c>
      <c r="EK17" s="139">
        <f t="shared" si="3"/>
        <v>3.2258064516129031E-2</v>
      </c>
      <c r="EL17" s="139">
        <f>+EL8/$EL$22</f>
        <v>2.8933808957590169E-2</v>
      </c>
      <c r="EM17" s="135"/>
    </row>
    <row r="18" spans="2:143">
      <c r="B18" s="58" t="s">
        <v>0</v>
      </c>
      <c r="C18" s="58">
        <f>+EL11</f>
        <v>252300</v>
      </c>
      <c r="DY18" s="136" t="s">
        <v>65</v>
      </c>
      <c r="DZ18" s="139">
        <f t="shared" si="3"/>
        <v>0.48064085447263016</v>
      </c>
      <c r="EA18" s="139">
        <f t="shared" si="3"/>
        <v>0.55235903337169157</v>
      </c>
      <c r="EB18" s="139">
        <f t="shared" si="3"/>
        <v>0.58301647655259825</v>
      </c>
      <c r="EC18" s="139">
        <f t="shared" si="3"/>
        <v>0.76190476190476186</v>
      </c>
      <c r="ED18" s="139">
        <f t="shared" si="3"/>
        <v>0.50822122571001493</v>
      </c>
      <c r="EE18" s="139">
        <f t="shared" si="3"/>
        <v>5.9790732436472344E-2</v>
      </c>
      <c r="EF18" s="139">
        <f t="shared" si="3"/>
        <v>0.25</v>
      </c>
      <c r="EG18" s="139">
        <f t="shared" si="3"/>
        <v>0.19047619047619047</v>
      </c>
      <c r="EH18" s="139">
        <f t="shared" si="3"/>
        <v>0.18691588785046728</v>
      </c>
      <c r="EI18" s="139">
        <f t="shared" si="3"/>
        <v>7.7727952167414044E-2</v>
      </c>
      <c r="EJ18" s="139">
        <f t="shared" si="3"/>
        <v>0.11283497884344147</v>
      </c>
      <c r="EK18" s="139">
        <f t="shared" si="3"/>
        <v>0.4838709677419355</v>
      </c>
      <c r="EL18" s="139">
        <f>+EL9/$EL$22</f>
        <v>0.38565200158541418</v>
      </c>
      <c r="EM18" s="135"/>
    </row>
    <row r="19" spans="2:143">
      <c r="B19" s="58" t="s">
        <v>23</v>
      </c>
      <c r="C19" s="58">
        <f>+EL12</f>
        <v>102610</v>
      </c>
      <c r="DY19" s="136" t="s">
        <v>33</v>
      </c>
      <c r="DZ19" s="139">
        <f t="shared" si="3"/>
        <v>0</v>
      </c>
      <c r="EA19" s="139">
        <f t="shared" si="3"/>
        <v>0</v>
      </c>
      <c r="EB19" s="139">
        <f t="shared" si="3"/>
        <v>0</v>
      </c>
      <c r="EC19" s="139">
        <f t="shared" si="3"/>
        <v>0</v>
      </c>
      <c r="ED19" s="139">
        <f t="shared" si="3"/>
        <v>0</v>
      </c>
      <c r="EE19" s="139">
        <f t="shared" si="3"/>
        <v>0.44843049327354262</v>
      </c>
      <c r="EF19" s="139">
        <f t="shared" si="3"/>
        <v>0.33863636363636362</v>
      </c>
      <c r="EG19" s="139">
        <f t="shared" si="3"/>
        <v>0.35238095238095241</v>
      </c>
      <c r="EH19" s="139">
        <f t="shared" si="3"/>
        <v>0.3925233644859813</v>
      </c>
      <c r="EI19" s="139">
        <f t="shared" si="3"/>
        <v>0.43647234678624813</v>
      </c>
      <c r="EJ19" s="139">
        <f t="shared" si="3"/>
        <v>0.41297602256699578</v>
      </c>
      <c r="EK19" s="139">
        <f t="shared" si="3"/>
        <v>0.23548387096774193</v>
      </c>
      <c r="EL19" s="139">
        <f>+EL10/$EL$22</f>
        <v>0.2045977011494253</v>
      </c>
      <c r="EM19" s="135"/>
    </row>
    <row r="20" spans="2:143">
      <c r="B20" s="58" t="s">
        <v>72</v>
      </c>
      <c r="C20" s="58">
        <f>+EL9</f>
        <v>97300</v>
      </c>
      <c r="DY20" s="135"/>
      <c r="DZ20" s="135"/>
      <c r="EA20" s="135"/>
      <c r="EB20" s="135"/>
      <c r="EC20" s="135"/>
      <c r="ED20" s="135"/>
      <c r="EE20" s="135"/>
      <c r="EF20" s="135"/>
      <c r="EG20" s="135"/>
      <c r="EH20" s="135"/>
      <c r="EI20" s="135"/>
      <c r="EJ20" s="135"/>
      <c r="EK20" s="135"/>
      <c r="EL20" s="135"/>
      <c r="EM20" s="135"/>
    </row>
    <row r="21" spans="2:143">
      <c r="B21" s="58" t="s">
        <v>33</v>
      </c>
      <c r="C21" s="58">
        <f>+EL10</f>
        <v>51620</v>
      </c>
      <c r="DY21" s="137" t="s">
        <v>0</v>
      </c>
      <c r="DZ21" s="140" t="s">
        <v>37</v>
      </c>
      <c r="EA21" s="140" t="s">
        <v>38</v>
      </c>
      <c r="EB21" s="140" t="s">
        <v>39</v>
      </c>
      <c r="EC21" s="140" t="s">
        <v>40</v>
      </c>
      <c r="ED21" s="140" t="s">
        <v>41</v>
      </c>
      <c r="EE21" s="140" t="s">
        <v>42</v>
      </c>
      <c r="EF21" s="140" t="s">
        <v>43</v>
      </c>
      <c r="EG21" s="140" t="s">
        <v>44</v>
      </c>
      <c r="EH21" s="140" t="s">
        <v>45</v>
      </c>
      <c r="EI21" s="140" t="s">
        <v>46</v>
      </c>
      <c r="EJ21" s="140" t="s">
        <v>47</v>
      </c>
      <c r="EK21" s="140" t="s">
        <v>48</v>
      </c>
      <c r="EL21" s="140" t="s">
        <v>49</v>
      </c>
      <c r="EM21" s="135"/>
    </row>
    <row r="22" spans="2:143">
      <c r="B22" s="58" t="s">
        <v>24</v>
      </c>
      <c r="C22" s="58">
        <f>+C18-SUM(C19:C21)</f>
        <v>770</v>
      </c>
      <c r="DY22" s="136" t="s">
        <v>74</v>
      </c>
      <c r="DZ22" s="136">
        <f>+'T1'!$N$52</f>
        <v>18725</v>
      </c>
      <c r="EA22" s="136">
        <f>+'T2'!$N$52</f>
        <v>21725</v>
      </c>
      <c r="EB22" s="136">
        <f>+'T3'!$N$52</f>
        <v>19725</v>
      </c>
      <c r="EC22" s="136">
        <f>+'T4'!$N$52</f>
        <v>31500</v>
      </c>
      <c r="ED22" s="136">
        <f>+'T5'!$N$52</f>
        <v>16725</v>
      </c>
      <c r="EE22" s="136">
        <f>+'T6'!$N$52</f>
        <v>16725</v>
      </c>
      <c r="EF22" s="136">
        <f>+'T7'!$N$52</f>
        <v>22000</v>
      </c>
      <c r="EG22" s="136">
        <f>+'T8'!$N$52</f>
        <v>21000</v>
      </c>
      <c r="EH22" s="136">
        <f>+'T9'!$N$52</f>
        <v>18725</v>
      </c>
      <c r="EI22" s="136">
        <f>+'T10'!$N$52</f>
        <v>16725</v>
      </c>
      <c r="EJ22" s="136">
        <f>+'T11'!$N$52</f>
        <v>17725</v>
      </c>
      <c r="EK22" s="136">
        <f>+'T12'!$N$52</f>
        <v>31000</v>
      </c>
      <c r="EL22" s="136">
        <f>+SUM(DZ22:EK22)</f>
        <v>252300</v>
      </c>
      <c r="EM22" s="135"/>
    </row>
    <row r="23" spans="2:143">
      <c r="DY23" s="136" t="s">
        <v>27</v>
      </c>
      <c r="DZ23" s="136">
        <f>+'Ngan sach'!D11</f>
        <v>17500</v>
      </c>
      <c r="EA23" s="136">
        <f>+'Ngan sach'!E11</f>
        <v>17500</v>
      </c>
      <c r="EB23" s="136">
        <f>+'Ngan sach'!F11</f>
        <v>17500</v>
      </c>
      <c r="EC23" s="136">
        <f>+'Ngan sach'!G11</f>
        <v>32500</v>
      </c>
      <c r="ED23" s="136">
        <f>+'Ngan sach'!H11</f>
        <v>17500</v>
      </c>
      <c r="EE23" s="136">
        <f>+'Ngan sach'!I11</f>
        <v>17500</v>
      </c>
      <c r="EF23" s="136">
        <f>+'Ngan sach'!J11</f>
        <v>21500</v>
      </c>
      <c r="EG23" s="136">
        <f>+'Ngan sach'!K11</f>
        <v>17500</v>
      </c>
      <c r="EH23" s="136">
        <f>+'Ngan sach'!L11</f>
        <v>17500</v>
      </c>
      <c r="EI23" s="136">
        <f>+'Ngan sach'!M11</f>
        <v>17500</v>
      </c>
      <c r="EJ23" s="136">
        <f>+'Ngan sach'!N11</f>
        <v>17500</v>
      </c>
      <c r="EK23" s="136">
        <f>+'Ngan sach'!O11</f>
        <v>27500</v>
      </c>
      <c r="EL23" s="136">
        <f>+SUM(DZ23:EK23)</f>
        <v>239000</v>
      </c>
      <c r="EM23" s="135"/>
    </row>
    <row r="24" spans="2:143">
      <c r="DY24" s="137" t="s">
        <v>23</v>
      </c>
      <c r="DZ24" s="140" t="s">
        <v>37</v>
      </c>
      <c r="EA24" s="140" t="s">
        <v>38</v>
      </c>
      <c r="EB24" s="140" t="s">
        <v>39</v>
      </c>
      <c r="EC24" s="140" t="s">
        <v>40</v>
      </c>
      <c r="ED24" s="140" t="s">
        <v>41</v>
      </c>
      <c r="EE24" s="140" t="s">
        <v>42</v>
      </c>
      <c r="EF24" s="140" t="s">
        <v>43</v>
      </c>
      <c r="EG24" s="140" t="s">
        <v>44</v>
      </c>
      <c r="EH24" s="140" t="s">
        <v>45</v>
      </c>
      <c r="EI24" s="140" t="s">
        <v>46</v>
      </c>
      <c r="EJ24" s="140" t="s">
        <v>47</v>
      </c>
      <c r="EK24" s="140" t="s">
        <v>48</v>
      </c>
      <c r="EL24" s="140" t="s">
        <v>49</v>
      </c>
      <c r="EM24" s="135"/>
    </row>
    <row r="25" spans="2:143">
      <c r="DY25" s="136" t="s">
        <v>74</v>
      </c>
      <c r="DZ25" s="136">
        <f>+SUM(DZ6:DZ8)</f>
        <v>9505</v>
      </c>
      <c r="EA25" s="136">
        <f t="shared" ref="EA25:EK25" si="4">+SUM(EA6:EA8)</f>
        <v>9555</v>
      </c>
      <c r="EB25" s="136">
        <f t="shared" si="4"/>
        <v>8055</v>
      </c>
      <c r="EC25" s="136">
        <f t="shared" si="4"/>
        <v>7555</v>
      </c>
      <c r="ED25" s="136">
        <f t="shared" si="4"/>
        <v>8055</v>
      </c>
      <c r="EE25" s="136">
        <f t="shared" si="4"/>
        <v>7955</v>
      </c>
      <c r="EF25" s="136">
        <f t="shared" si="4"/>
        <v>9055</v>
      </c>
      <c r="EG25" s="136">
        <f t="shared" si="4"/>
        <v>9555</v>
      </c>
      <c r="EH25" s="136">
        <f t="shared" si="4"/>
        <v>7955</v>
      </c>
      <c r="EI25" s="136">
        <f t="shared" si="4"/>
        <v>8055</v>
      </c>
      <c r="EJ25" s="136">
        <f t="shared" si="4"/>
        <v>8255</v>
      </c>
      <c r="EK25" s="136">
        <f t="shared" si="4"/>
        <v>9055</v>
      </c>
      <c r="EL25" s="136">
        <f>+SUM(DZ25:EK25)</f>
        <v>102610</v>
      </c>
      <c r="EM25" s="135"/>
    </row>
    <row r="26" spans="2:143">
      <c r="DY26" s="136" t="s">
        <v>27</v>
      </c>
      <c r="DZ26" s="136">
        <f>+'Ngan sach'!D19+'Ngan sach'!D30+'Ngan sach'!D38</f>
        <v>9875</v>
      </c>
      <c r="EA26" s="136">
        <f>+'Ngan sach'!E19+'Ngan sach'!E30+'Ngan sach'!E38</f>
        <v>9925</v>
      </c>
      <c r="EB26" s="136">
        <f>+'Ngan sach'!F19+'Ngan sach'!F30+'Ngan sach'!F38</f>
        <v>9875</v>
      </c>
      <c r="EC26" s="136">
        <f>+'Ngan sach'!G19+'Ngan sach'!G30+'Ngan sach'!G38</f>
        <v>9875</v>
      </c>
      <c r="ED26" s="136">
        <f>+'Ngan sach'!H19+'Ngan sach'!H30+'Ngan sach'!H38</f>
        <v>10075</v>
      </c>
      <c r="EE26" s="136">
        <f>+'Ngan sach'!I19+'Ngan sach'!I30+'Ngan sach'!I38</f>
        <v>9875</v>
      </c>
      <c r="EF26" s="136">
        <f>+'Ngan sach'!J19+'Ngan sach'!J30+'Ngan sach'!J38</f>
        <v>9875</v>
      </c>
      <c r="EG26" s="136">
        <f>+'Ngan sach'!K19+'Ngan sach'!K30+'Ngan sach'!K38</f>
        <v>9875</v>
      </c>
      <c r="EH26" s="136">
        <f>+'Ngan sach'!L19+'Ngan sach'!L30+'Ngan sach'!L38</f>
        <v>9875</v>
      </c>
      <c r="EI26" s="136">
        <f>+'Ngan sach'!M19+'Ngan sach'!M30+'Ngan sach'!M38</f>
        <v>9775</v>
      </c>
      <c r="EJ26" s="136">
        <f>+'Ngan sach'!N19+'Ngan sach'!N30+'Ngan sach'!N38</f>
        <v>9775</v>
      </c>
      <c r="EK26" s="136">
        <f>+'Ngan sach'!O19+'Ngan sach'!O30+'Ngan sach'!O38</f>
        <v>9775</v>
      </c>
      <c r="EL26" s="136">
        <f>+SUM(DZ26:EK26)</f>
        <v>118450</v>
      </c>
      <c r="EM26" s="135"/>
    </row>
    <row r="27" spans="2:143">
      <c r="DY27" s="135"/>
      <c r="DZ27" s="135"/>
      <c r="EA27" s="135"/>
      <c r="EB27" s="135"/>
      <c r="EC27" s="135"/>
      <c r="ED27" s="135"/>
      <c r="EE27" s="135"/>
      <c r="EF27" s="135"/>
      <c r="EG27" s="135"/>
      <c r="EH27" s="135"/>
      <c r="EI27" s="135"/>
      <c r="EJ27" s="135"/>
      <c r="EK27" s="135"/>
      <c r="EL27" s="135"/>
      <c r="EM27" s="135"/>
    </row>
  </sheetData>
  <mergeCells count="1">
    <mergeCell ref="B4:O4"/>
  </mergeCells>
  <conditionalFormatting sqref="B9:C13 B18:C22 B16">
    <cfRule type="expression" dxfId="6" priority="9">
      <formula>MOD(ROW(),2)=1</formula>
    </cfRule>
  </conditionalFormatting>
  <conditionalFormatting sqref="B14:C14">
    <cfRule type="expression" dxfId="5" priority="7">
      <formula>MOD(ROW(),2)=1</formula>
    </cfRule>
  </conditionalFormatting>
  <conditionalFormatting sqref="DZ6:EL12">
    <cfRule type="expression" dxfId="4" priority="6">
      <formula>MOD(ROW(),2)=1</formula>
    </cfRule>
  </conditionalFormatting>
  <conditionalFormatting sqref="DY6:DY12">
    <cfRule type="expression" dxfId="3" priority="5">
      <formula>MOD(ROW(),2)=1</formula>
    </cfRule>
  </conditionalFormatting>
  <conditionalFormatting sqref="DY15:EL19">
    <cfRule type="expression" dxfId="2" priority="4">
      <formula>MOD(ROW(),2)=1</formula>
    </cfRule>
  </conditionalFormatting>
  <conditionalFormatting sqref="DY22:EL23">
    <cfRule type="expression" dxfId="1" priority="3">
      <formula>MOD(ROW(),2)=1</formula>
    </cfRule>
  </conditionalFormatting>
  <conditionalFormatting sqref="DY25:EL26">
    <cfRule type="expression" dxfId="0" priority="2">
      <formula>MOD(ROW(),2)=1</formula>
    </cfRule>
  </conditionalFormatting>
  <dataValidations xWindow="129" yWindow="264" count="1">
    <dataValidation allowBlank="1" showInputMessage="1" showErrorMessage="1" promptTitle="Taichinhcanhan.pro.vn" prompt="Blog chuyên về Quản lý tài chính cá nhân, gồm: Cách gia tăng thu nhập, Kiểm soát chi tiêu, Tiết kiệm &amp; Đầu tư sinh lời. Email: Tccn.pro.vn@gmail.com" sqref="EG22:EG23 EE22:EE23 EC22:EC23 EA22:EA23 EK22:EK23 DY21:DZ26 DY15:EK19 A4:A5 B9:B14 B17:C22 DY14:DZ14 DY6:EK10 EH14 EF14 ED14 EB14 EJ14 EI22:EI23 EH21:EH24 EF21:EF24 ED21:ED24 EB21:EB24 EJ21:EJ24 EA25:EK26"/>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dimension ref="A2:M59"/>
  <sheetViews>
    <sheetView showGridLines="0" showRowColHeaders="0" workbookViewId="0"/>
  </sheetViews>
  <sheetFormatPr defaultRowHeight="15"/>
  <cols>
    <col min="1" max="1" width="13.5703125" customWidth="1"/>
    <col min="2" max="2" width="22.42578125" customWidth="1"/>
    <col min="3" max="3" width="15.140625" style="34" customWidth="1"/>
    <col min="4" max="4" width="13.140625" customWidth="1"/>
    <col min="5" max="5" width="14.85546875" customWidth="1"/>
    <col min="6" max="6" width="14.7109375" customWidth="1"/>
    <col min="9" max="9" width="14.42578125" customWidth="1"/>
    <col min="10" max="14" width="15.140625" customWidth="1"/>
  </cols>
  <sheetData>
    <row r="2" spans="1:13" s="34" customFormat="1"/>
    <row r="3" spans="1:13" s="34" customFormat="1"/>
    <row r="4" spans="1:13">
      <c r="A4" s="97" t="s">
        <v>103</v>
      </c>
      <c r="E4" s="91" t="s">
        <v>94</v>
      </c>
      <c r="F4" s="91" t="s">
        <v>95</v>
      </c>
      <c r="H4" s="97" t="s">
        <v>102</v>
      </c>
      <c r="L4" s="91" t="s">
        <v>94</v>
      </c>
      <c r="M4" s="91" t="s">
        <v>95</v>
      </c>
    </row>
    <row r="5" spans="1:13" ht="22.5">
      <c r="A5" s="47" t="s">
        <v>82</v>
      </c>
      <c r="B5" s="47" t="s">
        <v>83</v>
      </c>
      <c r="C5" s="47" t="s">
        <v>96</v>
      </c>
      <c r="D5" s="47" t="s">
        <v>89</v>
      </c>
      <c r="E5" s="90" t="s">
        <v>33</v>
      </c>
      <c r="F5" s="90" t="s">
        <v>79</v>
      </c>
      <c r="H5" s="47" t="s">
        <v>86</v>
      </c>
      <c r="I5" s="47" t="s">
        <v>96</v>
      </c>
      <c r="J5" s="102" t="s">
        <v>119</v>
      </c>
      <c r="K5" s="47" t="s">
        <v>90</v>
      </c>
      <c r="L5" s="47" t="s">
        <v>91</v>
      </c>
      <c r="M5" s="47" t="s">
        <v>24</v>
      </c>
    </row>
    <row r="6" spans="1:13">
      <c r="A6" s="92">
        <v>42736</v>
      </c>
      <c r="B6" s="58" t="s">
        <v>84</v>
      </c>
      <c r="C6" s="58" t="s">
        <v>97</v>
      </c>
      <c r="D6" s="58">
        <v>300000</v>
      </c>
      <c r="E6" s="58"/>
      <c r="F6" s="58"/>
      <c r="H6" s="58">
        <v>1</v>
      </c>
      <c r="I6" s="58" t="s">
        <v>97</v>
      </c>
      <c r="J6" s="58"/>
      <c r="K6" s="58">
        <f>+SUMIFS($D$6:$D$58,$C$6:$C$58,I6)</f>
        <v>300000</v>
      </c>
      <c r="L6" s="58">
        <f>++SUMIFS($E$6:$E$58,$C$6:$C$58,I6)</f>
        <v>5000</v>
      </c>
      <c r="M6" s="58">
        <f>+J6+K6-L6</f>
        <v>295000</v>
      </c>
    </row>
    <row r="7" spans="1:13">
      <c r="A7" s="92">
        <v>42936</v>
      </c>
      <c r="B7" s="58" t="s">
        <v>85</v>
      </c>
      <c r="C7" s="58" t="s">
        <v>97</v>
      </c>
      <c r="D7" s="58"/>
      <c r="E7" s="58">
        <v>5000</v>
      </c>
      <c r="F7" s="58"/>
      <c r="H7" s="58">
        <v>2</v>
      </c>
      <c r="I7" s="58" t="s">
        <v>87</v>
      </c>
      <c r="J7" s="58">
        <v>5000</v>
      </c>
      <c r="K7" s="58">
        <f t="shared" ref="K7:K16" si="0">+SUMIFS($D$6:$D$58,$C$6:$C$58,I7)</f>
        <v>0</v>
      </c>
      <c r="L7" s="58">
        <f t="shared" ref="L7:L16" si="1">++SUMIFS($E$6:$E$58,$C$6:$C$58,I7)</f>
        <v>0</v>
      </c>
      <c r="M7" s="58">
        <f t="shared" ref="M7:M16" si="2">+J7+K7-L7</f>
        <v>5000</v>
      </c>
    </row>
    <row r="8" spans="1:13">
      <c r="A8" s="92">
        <v>42946</v>
      </c>
      <c r="B8" s="58" t="s">
        <v>93</v>
      </c>
      <c r="C8" s="58" t="s">
        <v>51</v>
      </c>
      <c r="D8" s="58">
        <v>50000</v>
      </c>
      <c r="E8" s="58"/>
      <c r="F8" s="58"/>
      <c r="H8" s="58">
        <v>3</v>
      </c>
      <c r="I8" s="58" t="s">
        <v>88</v>
      </c>
      <c r="J8" s="58"/>
      <c r="K8" s="58">
        <f t="shared" si="0"/>
        <v>0</v>
      </c>
      <c r="L8" s="58">
        <f t="shared" si="1"/>
        <v>0</v>
      </c>
      <c r="M8" s="58">
        <f t="shared" si="2"/>
        <v>0</v>
      </c>
    </row>
    <row r="9" spans="1:13">
      <c r="A9" s="92"/>
      <c r="B9" s="58"/>
      <c r="C9" s="58"/>
      <c r="D9" s="58"/>
      <c r="E9" s="58"/>
      <c r="F9" s="58"/>
      <c r="H9" s="58">
        <v>4</v>
      </c>
      <c r="I9" s="58" t="s">
        <v>51</v>
      </c>
      <c r="J9" s="58"/>
      <c r="K9" s="58">
        <f t="shared" si="0"/>
        <v>50000</v>
      </c>
      <c r="L9" s="58">
        <f t="shared" si="1"/>
        <v>0</v>
      </c>
      <c r="M9" s="58">
        <f t="shared" si="2"/>
        <v>50000</v>
      </c>
    </row>
    <row r="10" spans="1:13">
      <c r="A10" s="92"/>
      <c r="B10" s="58"/>
      <c r="C10" s="58"/>
      <c r="D10" s="58"/>
      <c r="E10" s="58"/>
      <c r="F10" s="58"/>
      <c r="H10" s="58">
        <v>5</v>
      </c>
      <c r="I10" s="58"/>
      <c r="J10" s="58"/>
      <c r="K10" s="58">
        <f t="shared" si="0"/>
        <v>0</v>
      </c>
      <c r="L10" s="58">
        <f t="shared" si="1"/>
        <v>0</v>
      </c>
      <c r="M10" s="58">
        <f t="shared" si="2"/>
        <v>0</v>
      </c>
    </row>
    <row r="11" spans="1:13">
      <c r="A11" s="92"/>
      <c r="B11" s="58"/>
      <c r="C11" s="58"/>
      <c r="D11" s="58"/>
      <c r="E11" s="58"/>
      <c r="F11" s="58"/>
      <c r="H11" s="58">
        <v>6</v>
      </c>
      <c r="I11" s="58"/>
      <c r="J11" s="58"/>
      <c r="K11" s="58">
        <f t="shared" si="0"/>
        <v>0</v>
      </c>
      <c r="L11" s="58">
        <f t="shared" si="1"/>
        <v>0</v>
      </c>
      <c r="M11" s="58">
        <f t="shared" si="2"/>
        <v>0</v>
      </c>
    </row>
    <row r="12" spans="1:13">
      <c r="A12" s="92"/>
      <c r="B12" s="58"/>
      <c r="C12" s="58"/>
      <c r="D12" s="58"/>
      <c r="E12" s="58"/>
      <c r="F12" s="58"/>
      <c r="H12" s="58">
        <v>7</v>
      </c>
      <c r="I12" s="58"/>
      <c r="J12" s="58"/>
      <c r="K12" s="58">
        <f t="shared" si="0"/>
        <v>0</v>
      </c>
      <c r="L12" s="58">
        <f t="shared" si="1"/>
        <v>0</v>
      </c>
      <c r="M12" s="58">
        <f t="shared" si="2"/>
        <v>0</v>
      </c>
    </row>
    <row r="13" spans="1:13">
      <c r="A13" s="92"/>
      <c r="B13" s="58"/>
      <c r="C13" s="58"/>
      <c r="D13" s="58"/>
      <c r="E13" s="58"/>
      <c r="F13" s="58"/>
      <c r="H13" s="58">
        <v>8</v>
      </c>
      <c r="I13" s="58"/>
      <c r="J13" s="58"/>
      <c r="K13" s="58">
        <f t="shared" si="0"/>
        <v>0</v>
      </c>
      <c r="L13" s="58">
        <f t="shared" si="1"/>
        <v>0</v>
      </c>
      <c r="M13" s="58">
        <f t="shared" si="2"/>
        <v>0</v>
      </c>
    </row>
    <row r="14" spans="1:13">
      <c r="A14" s="92"/>
      <c r="B14" s="58"/>
      <c r="C14" s="58"/>
      <c r="D14" s="58"/>
      <c r="E14" s="58"/>
      <c r="F14" s="58"/>
      <c r="H14" s="58">
        <v>9</v>
      </c>
      <c r="I14" s="58"/>
      <c r="J14" s="58"/>
      <c r="K14" s="58">
        <f t="shared" si="0"/>
        <v>0</v>
      </c>
      <c r="L14" s="58">
        <f t="shared" si="1"/>
        <v>0</v>
      </c>
      <c r="M14" s="58">
        <f t="shared" si="2"/>
        <v>0</v>
      </c>
    </row>
    <row r="15" spans="1:13">
      <c r="A15" s="92"/>
      <c r="B15" s="58"/>
      <c r="C15" s="58"/>
      <c r="D15" s="58"/>
      <c r="E15" s="58"/>
      <c r="F15" s="58"/>
      <c r="H15" s="58">
        <v>10</v>
      </c>
      <c r="I15" s="58"/>
      <c r="J15" s="58"/>
      <c r="K15" s="58">
        <f t="shared" si="0"/>
        <v>0</v>
      </c>
      <c r="L15" s="58">
        <f t="shared" si="1"/>
        <v>0</v>
      </c>
      <c r="M15" s="58">
        <f t="shared" si="2"/>
        <v>0</v>
      </c>
    </row>
    <row r="16" spans="1:13">
      <c r="A16" s="92"/>
      <c r="B16" s="58"/>
      <c r="C16" s="58"/>
      <c r="D16" s="58"/>
      <c r="E16" s="58"/>
      <c r="F16" s="58"/>
      <c r="H16" s="58">
        <v>11</v>
      </c>
      <c r="I16" s="58"/>
      <c r="J16" s="58"/>
      <c r="K16" s="58">
        <f t="shared" si="0"/>
        <v>0</v>
      </c>
      <c r="L16" s="58">
        <f t="shared" si="1"/>
        <v>0</v>
      </c>
      <c r="M16" s="58">
        <f t="shared" si="2"/>
        <v>0</v>
      </c>
    </row>
    <row r="17" spans="1:6">
      <c r="A17" s="92"/>
      <c r="B17" s="58"/>
      <c r="C17" s="58"/>
      <c r="D17" s="58"/>
      <c r="E17" s="58"/>
      <c r="F17" s="58"/>
    </row>
    <row r="18" spans="1:6">
      <c r="A18" s="92"/>
      <c r="B18" s="58"/>
      <c r="C18" s="58"/>
      <c r="D18" s="58"/>
      <c r="E18" s="58"/>
      <c r="F18" s="58"/>
    </row>
    <row r="19" spans="1:6">
      <c r="A19" s="92"/>
      <c r="B19" s="58"/>
      <c r="C19" s="58"/>
      <c r="D19" s="58"/>
      <c r="E19" s="58"/>
      <c r="F19" s="58"/>
    </row>
    <row r="20" spans="1:6">
      <c r="A20" s="92"/>
      <c r="B20" s="58"/>
      <c r="C20" s="58"/>
      <c r="D20" s="58"/>
      <c r="E20" s="58"/>
      <c r="F20" s="58"/>
    </row>
    <row r="21" spans="1:6">
      <c r="A21" s="92"/>
      <c r="B21" s="58"/>
      <c r="C21" s="58"/>
      <c r="D21" s="58"/>
      <c r="E21" s="58"/>
      <c r="F21" s="58"/>
    </row>
    <row r="22" spans="1:6">
      <c r="A22" s="92"/>
      <c r="B22" s="58"/>
      <c r="C22" s="58"/>
      <c r="D22" s="58"/>
      <c r="E22" s="58"/>
      <c r="F22" s="58"/>
    </row>
    <row r="23" spans="1:6">
      <c r="A23" s="92"/>
      <c r="B23" s="58"/>
      <c r="C23" s="58"/>
      <c r="D23" s="58"/>
      <c r="E23" s="58"/>
      <c r="F23" s="58"/>
    </row>
    <row r="24" spans="1:6">
      <c r="A24" s="92"/>
      <c r="B24" s="58"/>
      <c r="C24" s="58"/>
      <c r="D24" s="58"/>
      <c r="E24" s="58"/>
      <c r="F24" s="58"/>
    </row>
    <row r="25" spans="1:6">
      <c r="A25" s="92"/>
      <c r="B25" s="58"/>
      <c r="C25" s="58"/>
      <c r="D25" s="58"/>
      <c r="E25" s="58"/>
      <c r="F25" s="58"/>
    </row>
    <row r="26" spans="1:6">
      <c r="A26" s="92"/>
      <c r="B26" s="58"/>
      <c r="C26" s="58"/>
      <c r="D26" s="58"/>
      <c r="E26" s="58"/>
      <c r="F26" s="58"/>
    </row>
    <row r="27" spans="1:6">
      <c r="A27" s="92"/>
      <c r="B27" s="58"/>
      <c r="C27" s="58"/>
      <c r="D27" s="58"/>
      <c r="E27" s="58"/>
      <c r="F27" s="58"/>
    </row>
    <row r="28" spans="1:6">
      <c r="A28" s="92"/>
      <c r="B28" s="58"/>
      <c r="C28" s="58"/>
      <c r="D28" s="58"/>
      <c r="E28" s="58"/>
      <c r="F28" s="58"/>
    </row>
    <row r="29" spans="1:6">
      <c r="A29" s="92"/>
      <c r="B29" s="58"/>
      <c r="C29" s="58"/>
      <c r="D29" s="58"/>
      <c r="E29" s="58"/>
      <c r="F29" s="58"/>
    </row>
    <row r="30" spans="1:6">
      <c r="A30" s="92"/>
      <c r="B30" s="58"/>
      <c r="C30" s="58"/>
      <c r="D30" s="58"/>
      <c r="E30" s="58"/>
      <c r="F30" s="58"/>
    </row>
    <row r="31" spans="1:6">
      <c r="A31" s="92"/>
      <c r="B31" s="58"/>
      <c r="C31" s="58"/>
      <c r="D31" s="58"/>
      <c r="E31" s="58"/>
      <c r="F31" s="58"/>
    </row>
    <row r="32" spans="1:6">
      <c r="A32" s="92"/>
      <c r="B32" s="58"/>
      <c r="C32" s="58"/>
      <c r="D32" s="58"/>
      <c r="E32" s="58"/>
      <c r="F32" s="58"/>
    </row>
    <row r="33" spans="1:6">
      <c r="A33" s="92"/>
      <c r="B33" s="58"/>
      <c r="C33" s="58"/>
      <c r="D33" s="58"/>
      <c r="E33" s="58"/>
      <c r="F33" s="58"/>
    </row>
    <row r="34" spans="1:6">
      <c r="A34" s="92"/>
      <c r="B34" s="58"/>
      <c r="C34" s="58"/>
      <c r="D34" s="58"/>
      <c r="E34" s="58"/>
      <c r="F34" s="58"/>
    </row>
    <row r="35" spans="1:6">
      <c r="A35" s="92"/>
      <c r="B35" s="58"/>
      <c r="C35" s="58"/>
      <c r="D35" s="58"/>
      <c r="E35" s="58"/>
      <c r="F35" s="58"/>
    </row>
    <row r="36" spans="1:6">
      <c r="A36" s="92"/>
      <c r="B36" s="58"/>
      <c r="C36" s="58"/>
      <c r="D36" s="58"/>
      <c r="E36" s="58"/>
      <c r="F36" s="58"/>
    </row>
    <row r="37" spans="1:6">
      <c r="A37" s="92"/>
      <c r="B37" s="58"/>
      <c r="C37" s="58"/>
      <c r="D37" s="58"/>
      <c r="E37" s="58"/>
      <c r="F37" s="58"/>
    </row>
    <row r="38" spans="1:6">
      <c r="A38" s="92"/>
      <c r="B38" s="58"/>
      <c r="C38" s="58"/>
      <c r="D38" s="58"/>
      <c r="E38" s="58"/>
      <c r="F38" s="58"/>
    </row>
    <row r="39" spans="1:6">
      <c r="A39" s="92"/>
      <c r="B39" s="58"/>
      <c r="C39" s="58"/>
      <c r="D39" s="58"/>
      <c r="E39" s="58"/>
      <c r="F39" s="58"/>
    </row>
    <row r="40" spans="1:6">
      <c r="A40" s="92"/>
      <c r="B40" s="58"/>
      <c r="C40" s="58"/>
      <c r="D40" s="58"/>
      <c r="E40" s="58"/>
      <c r="F40" s="58"/>
    </row>
    <row r="41" spans="1:6">
      <c r="A41" s="92"/>
      <c r="B41" s="58"/>
      <c r="C41" s="58"/>
      <c r="D41" s="58"/>
      <c r="E41" s="58"/>
      <c r="F41" s="58"/>
    </row>
    <row r="42" spans="1:6">
      <c r="A42" s="92"/>
      <c r="B42" s="58"/>
      <c r="C42" s="58"/>
      <c r="D42" s="58"/>
      <c r="E42" s="58"/>
      <c r="F42" s="58"/>
    </row>
    <row r="43" spans="1:6">
      <c r="A43" s="92"/>
      <c r="B43" s="58"/>
      <c r="C43" s="58"/>
      <c r="D43" s="58"/>
      <c r="E43" s="58"/>
      <c r="F43" s="58"/>
    </row>
    <row r="44" spans="1:6">
      <c r="A44" s="92"/>
      <c r="B44" s="58"/>
      <c r="C44" s="58"/>
      <c r="D44" s="58"/>
      <c r="E44" s="58"/>
      <c r="F44" s="58"/>
    </row>
    <row r="45" spans="1:6">
      <c r="A45" s="92"/>
      <c r="B45" s="58"/>
      <c r="C45" s="58"/>
      <c r="D45" s="58"/>
      <c r="E45" s="58"/>
      <c r="F45" s="58"/>
    </row>
    <row r="46" spans="1:6">
      <c r="A46" s="92"/>
      <c r="B46" s="58"/>
      <c r="C46" s="58"/>
      <c r="D46" s="58"/>
      <c r="E46" s="58"/>
      <c r="F46" s="58"/>
    </row>
    <row r="47" spans="1:6">
      <c r="A47" s="92"/>
      <c r="B47" s="58"/>
      <c r="C47" s="58"/>
      <c r="D47" s="58"/>
      <c r="E47" s="58"/>
      <c r="F47" s="58"/>
    </row>
    <row r="48" spans="1:6">
      <c r="A48" s="92"/>
      <c r="B48" s="58"/>
      <c r="C48" s="58"/>
      <c r="D48" s="58"/>
      <c r="E48" s="58"/>
      <c r="F48" s="58"/>
    </row>
    <row r="49" spans="1:10">
      <c r="A49" s="92"/>
      <c r="B49" s="58"/>
      <c r="C49" s="58"/>
      <c r="D49" s="58"/>
      <c r="E49" s="58"/>
      <c r="F49" s="58"/>
    </row>
    <row r="50" spans="1:10">
      <c r="A50" s="92"/>
      <c r="B50" s="58"/>
      <c r="C50" s="58"/>
      <c r="D50" s="58"/>
      <c r="E50" s="58"/>
      <c r="F50" s="58"/>
    </row>
    <row r="51" spans="1:10">
      <c r="A51" s="92"/>
      <c r="B51" s="58"/>
      <c r="C51" s="58"/>
      <c r="D51" s="58"/>
      <c r="E51" s="58"/>
      <c r="F51" s="58"/>
    </row>
    <row r="52" spans="1:10">
      <c r="A52" s="92"/>
      <c r="B52" s="58"/>
      <c r="C52" s="58"/>
      <c r="D52" s="58"/>
      <c r="E52" s="58"/>
      <c r="F52" s="58"/>
    </row>
    <row r="53" spans="1:10">
      <c r="A53" s="92"/>
      <c r="B53" s="58"/>
      <c r="C53" s="58"/>
      <c r="D53" s="58"/>
      <c r="E53" s="58"/>
      <c r="F53" s="58"/>
    </row>
    <row r="54" spans="1:10">
      <c r="A54" s="92"/>
      <c r="B54" s="58"/>
      <c r="C54" s="58"/>
      <c r="D54" s="58"/>
      <c r="E54" s="58"/>
      <c r="F54" s="58"/>
    </row>
    <row r="55" spans="1:10">
      <c r="A55" s="92"/>
      <c r="B55" s="58"/>
      <c r="C55" s="58"/>
      <c r="D55" s="58"/>
      <c r="E55" s="58"/>
      <c r="F55" s="58"/>
    </row>
    <row r="56" spans="1:10">
      <c r="A56" s="92"/>
      <c r="B56" s="58"/>
      <c r="C56" s="58"/>
      <c r="D56" s="58"/>
      <c r="E56" s="58"/>
      <c r="F56" s="58"/>
    </row>
    <row r="57" spans="1:10">
      <c r="A57" s="92"/>
      <c r="B57" s="58"/>
      <c r="C57" s="58"/>
      <c r="D57" s="58"/>
      <c r="E57" s="58"/>
      <c r="F57" s="58"/>
    </row>
    <row r="58" spans="1:10">
      <c r="A58" s="92"/>
      <c r="B58" s="58"/>
      <c r="C58" s="58"/>
      <c r="D58" s="58"/>
      <c r="E58" s="58"/>
      <c r="F58" s="58"/>
    </row>
    <row r="59" spans="1:10">
      <c r="A59" s="89" t="s">
        <v>92</v>
      </c>
      <c r="B59" s="89" t="s">
        <v>92</v>
      </c>
      <c r="C59" s="89" t="s">
        <v>92</v>
      </c>
      <c r="D59" s="89" t="s">
        <v>92</v>
      </c>
      <c r="E59" s="89" t="s">
        <v>92</v>
      </c>
      <c r="F59" s="89" t="s">
        <v>92</v>
      </c>
      <c r="G59" s="89" t="s">
        <v>92</v>
      </c>
      <c r="H59" s="89" t="s">
        <v>92</v>
      </c>
      <c r="I59" s="89" t="s">
        <v>92</v>
      </c>
      <c r="J59" s="89" t="s">
        <v>92</v>
      </c>
    </row>
  </sheetData>
  <conditionalFormatting sqref="A6:F58">
    <cfRule type="expression" dxfId="11" priority="5">
      <formula>MOD(ROW(),2)=1</formula>
    </cfRule>
  </conditionalFormatting>
  <conditionalFormatting sqref="H6:J16">
    <cfRule type="expression" dxfId="10" priority="4">
      <formula>MOD(ROW(),2)=1</formula>
    </cfRule>
  </conditionalFormatting>
  <conditionalFormatting sqref="K6:K16">
    <cfRule type="expression" dxfId="9" priority="3">
      <formula>MOD(ROW(),2)=1</formula>
    </cfRule>
  </conditionalFormatting>
  <conditionalFormatting sqref="L6:L16">
    <cfRule type="expression" dxfId="8" priority="2">
      <formula>MOD(ROW(),2)=1</formula>
    </cfRule>
  </conditionalFormatting>
  <conditionalFormatting sqref="M6:M16">
    <cfRule type="expression" dxfId="7" priority="1">
      <formula>MOD(ROW(),2)=1</formula>
    </cfRule>
  </conditionalFormatting>
  <dataValidations count="1">
    <dataValidation type="list" allowBlank="1" showInputMessage="1" showErrorMessage="1" sqref="C6:C58">
      <formula1>loai_no</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B4:AC56"/>
  <sheetViews>
    <sheetView showGridLines="0" showRowColHeaders="0" zoomScaleNormal="100" workbookViewId="0">
      <pane ySplit="2" topLeftCell="A3" activePane="bottomLeft" state="frozen"/>
      <selection activeCell="G9" sqref="G9"/>
      <selection pane="bottomLeft"/>
    </sheetView>
  </sheetViews>
  <sheetFormatPr defaultRowHeight="13.5" customHeight="1"/>
  <cols>
    <col min="1" max="1" width="0.7109375" style="1" customWidth="1"/>
    <col min="2" max="2" width="0.5703125" style="3" customWidth="1"/>
    <col min="3" max="3" width="17.140625" style="1" customWidth="1"/>
    <col min="4" max="16" width="8.7109375" style="1" customWidth="1"/>
    <col min="17" max="17" width="1.7109375" style="1" customWidth="1"/>
    <col min="18" max="18" width="4.7109375" style="1" customWidth="1"/>
    <col min="19" max="19" width="15.7109375" style="1" customWidth="1"/>
    <col min="20" max="20" width="17.28515625" style="1" customWidth="1"/>
    <col min="21" max="21" width="1.5703125" style="1" customWidth="1"/>
    <col min="22" max="22" width="15.85546875" style="1" customWidth="1"/>
    <col min="23" max="23" width="9.5703125" style="1" customWidth="1"/>
    <col min="24" max="27" width="15.85546875" style="1" customWidth="1"/>
    <col min="28" max="16384" width="9.140625" style="1"/>
  </cols>
  <sheetData>
    <row r="4" spans="2:29" ht="12.75" customHeight="1">
      <c r="O4" s="3" t="s">
        <v>6</v>
      </c>
      <c r="P4" s="18" t="s">
        <v>7</v>
      </c>
      <c r="R4" s="107" t="s">
        <v>8</v>
      </c>
      <c r="S4" s="107"/>
      <c r="T4" s="107"/>
    </row>
    <row r="5" spans="2:29" ht="13.5" customHeight="1">
      <c r="B5" s="21"/>
      <c r="C5" s="50" t="s">
        <v>0</v>
      </c>
      <c r="D5" s="50" t="s">
        <v>37</v>
      </c>
      <c r="E5" s="50" t="s">
        <v>38</v>
      </c>
      <c r="F5" s="50" t="s">
        <v>39</v>
      </c>
      <c r="G5" s="50" t="s">
        <v>40</v>
      </c>
      <c r="H5" s="50" t="s">
        <v>41</v>
      </c>
      <c r="I5" s="50" t="s">
        <v>42</v>
      </c>
      <c r="J5" s="50" t="s">
        <v>43</v>
      </c>
      <c r="K5" s="50" t="s">
        <v>44</v>
      </c>
      <c r="L5" s="50" t="s">
        <v>45</v>
      </c>
      <c r="M5" s="50" t="s">
        <v>46</v>
      </c>
      <c r="N5" s="50" t="s">
        <v>47</v>
      </c>
      <c r="O5" s="50" t="s">
        <v>48</v>
      </c>
      <c r="P5" s="50" t="s">
        <v>18</v>
      </c>
      <c r="Q5" s="2"/>
      <c r="R5" s="107"/>
      <c r="S5" s="107"/>
      <c r="T5" s="107"/>
    </row>
    <row r="6" spans="2:29" ht="13.5" customHeight="1">
      <c r="B6" s="106"/>
      <c r="C6" s="58" t="s">
        <v>3</v>
      </c>
      <c r="D6" s="58">
        <v>15000</v>
      </c>
      <c r="E6" s="58">
        <v>15000</v>
      </c>
      <c r="F6" s="58">
        <v>15000</v>
      </c>
      <c r="G6" s="58">
        <v>30000</v>
      </c>
      <c r="H6" s="58">
        <v>15000</v>
      </c>
      <c r="I6" s="58">
        <v>15000</v>
      </c>
      <c r="J6" s="58">
        <v>19000</v>
      </c>
      <c r="K6" s="58">
        <v>15000</v>
      </c>
      <c r="L6" s="58">
        <v>15000</v>
      </c>
      <c r="M6" s="58">
        <v>15000</v>
      </c>
      <c r="N6" s="58">
        <v>15000</v>
      </c>
      <c r="O6" s="58">
        <v>25000</v>
      </c>
      <c r="P6" s="83">
        <f>SUM(D6:O6)</f>
        <v>209000</v>
      </c>
      <c r="Q6" s="2"/>
      <c r="R6" s="108" t="s">
        <v>99</v>
      </c>
      <c r="S6" s="108"/>
      <c r="T6" s="108"/>
      <c r="U6" s="6"/>
      <c r="V6" s="6"/>
      <c r="W6" s="6"/>
      <c r="X6" s="6"/>
      <c r="Y6" s="6"/>
      <c r="Z6" s="6"/>
    </row>
    <row r="7" spans="2:29" ht="13.5" customHeight="1">
      <c r="B7" s="106"/>
      <c r="C7" s="58" t="s">
        <v>4</v>
      </c>
      <c r="D7" s="58">
        <v>2000</v>
      </c>
      <c r="E7" s="58">
        <v>2000</v>
      </c>
      <c r="F7" s="58">
        <v>2000</v>
      </c>
      <c r="G7" s="58">
        <v>2000</v>
      </c>
      <c r="H7" s="58">
        <v>2000</v>
      </c>
      <c r="I7" s="58">
        <v>2000</v>
      </c>
      <c r="J7" s="58">
        <v>2000</v>
      </c>
      <c r="K7" s="58">
        <v>2000</v>
      </c>
      <c r="L7" s="58">
        <v>2000</v>
      </c>
      <c r="M7" s="58">
        <v>2000</v>
      </c>
      <c r="N7" s="58">
        <v>2000</v>
      </c>
      <c r="O7" s="58">
        <v>2000</v>
      </c>
      <c r="P7" s="83">
        <f t="shared" ref="P7:P10" si="0">SUM(D7:O7)</f>
        <v>24000</v>
      </c>
      <c r="Q7" s="2"/>
      <c r="R7" s="108"/>
      <c r="S7" s="108"/>
      <c r="T7" s="108"/>
      <c r="U7" s="6"/>
      <c r="V7" s="6"/>
      <c r="W7" s="6"/>
      <c r="X7" s="6"/>
      <c r="Y7" s="6"/>
      <c r="Z7" s="6"/>
    </row>
    <row r="8" spans="2:29" ht="13.5" customHeight="1">
      <c r="B8" s="106"/>
      <c r="C8" s="58" t="s">
        <v>5</v>
      </c>
      <c r="D8" s="58">
        <v>500</v>
      </c>
      <c r="E8" s="58">
        <v>500</v>
      </c>
      <c r="F8" s="58">
        <v>500</v>
      </c>
      <c r="G8" s="58">
        <v>500</v>
      </c>
      <c r="H8" s="58">
        <v>500</v>
      </c>
      <c r="I8" s="58">
        <v>500</v>
      </c>
      <c r="J8" s="58">
        <v>500</v>
      </c>
      <c r="K8" s="58">
        <v>500</v>
      </c>
      <c r="L8" s="58">
        <v>500</v>
      </c>
      <c r="M8" s="58">
        <v>500</v>
      </c>
      <c r="N8" s="58">
        <v>500</v>
      </c>
      <c r="O8" s="58">
        <v>500</v>
      </c>
      <c r="P8" s="83">
        <f t="shared" si="0"/>
        <v>6000</v>
      </c>
      <c r="Q8" s="2"/>
      <c r="R8" s="108"/>
      <c r="S8" s="108"/>
      <c r="T8" s="108"/>
      <c r="U8" s="6"/>
      <c r="V8" s="6"/>
      <c r="W8" s="6"/>
      <c r="X8" s="6"/>
      <c r="Y8" s="6"/>
      <c r="Z8" s="6"/>
    </row>
    <row r="9" spans="2:29" ht="13.5" customHeight="1">
      <c r="C9" s="58"/>
      <c r="D9" s="58"/>
      <c r="E9" s="58"/>
      <c r="F9" s="58"/>
      <c r="G9" s="58"/>
      <c r="H9" s="58"/>
      <c r="I9" s="58"/>
      <c r="J9" s="58"/>
      <c r="K9" s="58"/>
      <c r="L9" s="58"/>
      <c r="M9" s="58"/>
      <c r="N9" s="58"/>
      <c r="O9" s="58"/>
      <c r="P9" s="83">
        <f t="shared" si="0"/>
        <v>0</v>
      </c>
      <c r="Q9" s="2"/>
      <c r="R9" s="108"/>
      <c r="S9" s="108"/>
      <c r="T9" s="108"/>
      <c r="X9" s="4"/>
      <c r="Y9" s="4"/>
      <c r="Z9" s="4"/>
    </row>
    <row r="10" spans="2:29" ht="13.5" customHeight="1">
      <c r="C10" s="58"/>
      <c r="D10" s="58"/>
      <c r="E10" s="58"/>
      <c r="F10" s="58"/>
      <c r="G10" s="58"/>
      <c r="H10" s="58"/>
      <c r="I10" s="58"/>
      <c r="J10" s="58"/>
      <c r="K10" s="58"/>
      <c r="L10" s="58"/>
      <c r="M10" s="58"/>
      <c r="N10" s="58"/>
      <c r="O10" s="58"/>
      <c r="P10" s="83">
        <f t="shared" si="0"/>
        <v>0</v>
      </c>
      <c r="Q10" s="2"/>
      <c r="R10" s="108"/>
      <c r="S10" s="108"/>
      <c r="T10" s="108"/>
      <c r="X10" s="109"/>
      <c r="Y10" s="109"/>
      <c r="Z10" s="109"/>
      <c r="AA10" s="109"/>
      <c r="AB10" s="109"/>
      <c r="AC10" s="109"/>
    </row>
    <row r="11" spans="2:29" ht="13.5" customHeight="1">
      <c r="C11" s="31" t="s">
        <v>49</v>
      </c>
      <c r="D11" s="32">
        <f>+SUM(D6:D10)</f>
        <v>17500</v>
      </c>
      <c r="E11" s="32">
        <f t="shared" ref="E11:P11" si="1">+SUM(E6:E10)</f>
        <v>17500</v>
      </c>
      <c r="F11" s="32">
        <f t="shared" si="1"/>
        <v>17500</v>
      </c>
      <c r="G11" s="32">
        <f t="shared" si="1"/>
        <v>32500</v>
      </c>
      <c r="H11" s="32">
        <f t="shared" si="1"/>
        <v>17500</v>
      </c>
      <c r="I11" s="32">
        <f t="shared" si="1"/>
        <v>17500</v>
      </c>
      <c r="J11" s="32">
        <f t="shared" si="1"/>
        <v>21500</v>
      </c>
      <c r="K11" s="32">
        <f t="shared" si="1"/>
        <v>17500</v>
      </c>
      <c r="L11" s="32">
        <f t="shared" si="1"/>
        <v>17500</v>
      </c>
      <c r="M11" s="32">
        <f t="shared" si="1"/>
        <v>17500</v>
      </c>
      <c r="N11" s="32">
        <f t="shared" si="1"/>
        <v>17500</v>
      </c>
      <c r="O11" s="32">
        <f t="shared" si="1"/>
        <v>27500</v>
      </c>
      <c r="P11" s="32">
        <f t="shared" si="1"/>
        <v>239000</v>
      </c>
      <c r="Q11" s="2"/>
      <c r="R11" s="108"/>
      <c r="S11" s="108"/>
      <c r="T11" s="108"/>
      <c r="X11" s="109"/>
      <c r="Y11" s="109"/>
      <c r="Z11" s="109"/>
      <c r="AA11" s="109"/>
      <c r="AB11" s="109"/>
      <c r="AC11" s="109"/>
    </row>
    <row r="12" spans="2:29" ht="8.25" customHeight="1">
      <c r="D12" s="13"/>
      <c r="E12" s="13"/>
      <c r="F12" s="13"/>
      <c r="G12" s="13"/>
      <c r="H12" s="13"/>
      <c r="I12" s="13"/>
      <c r="J12" s="13"/>
      <c r="K12" s="13"/>
      <c r="L12" s="13"/>
      <c r="M12" s="13"/>
      <c r="N12" s="13"/>
      <c r="O12" s="13"/>
      <c r="P12" s="22"/>
      <c r="Q12" s="2"/>
    </row>
    <row r="13" spans="2:29" ht="13.5" customHeight="1">
      <c r="C13" s="50" t="s">
        <v>69</v>
      </c>
      <c r="D13" s="50" t="s">
        <v>37</v>
      </c>
      <c r="E13" s="50" t="s">
        <v>38</v>
      </c>
      <c r="F13" s="50" t="s">
        <v>39</v>
      </c>
      <c r="G13" s="50" t="s">
        <v>40</v>
      </c>
      <c r="H13" s="50" t="s">
        <v>41</v>
      </c>
      <c r="I13" s="50" t="s">
        <v>42</v>
      </c>
      <c r="J13" s="50" t="s">
        <v>43</v>
      </c>
      <c r="K13" s="50" t="s">
        <v>44</v>
      </c>
      <c r="L13" s="50" t="s">
        <v>45</v>
      </c>
      <c r="M13" s="50" t="s">
        <v>46</v>
      </c>
      <c r="N13" s="50" t="s">
        <v>47</v>
      </c>
      <c r="O13" s="50" t="s">
        <v>48</v>
      </c>
      <c r="P13" s="50" t="s">
        <v>18</v>
      </c>
      <c r="Q13" s="2"/>
      <c r="S13" s="9" t="s">
        <v>14</v>
      </c>
      <c r="T13" s="15"/>
      <c r="U13" s="5"/>
    </row>
    <row r="14" spans="2:29" ht="13.5" customHeight="1">
      <c r="B14" s="106"/>
      <c r="C14" s="58" t="s">
        <v>16</v>
      </c>
      <c r="D14" s="58">
        <v>2500</v>
      </c>
      <c r="E14" s="58">
        <v>2500</v>
      </c>
      <c r="F14" s="58">
        <v>2500</v>
      </c>
      <c r="G14" s="58">
        <v>2500</v>
      </c>
      <c r="H14" s="58">
        <v>2500</v>
      </c>
      <c r="I14" s="58">
        <v>2500</v>
      </c>
      <c r="J14" s="58">
        <v>2500</v>
      </c>
      <c r="K14" s="58">
        <v>2500</v>
      </c>
      <c r="L14" s="58">
        <v>2500</v>
      </c>
      <c r="M14" s="58">
        <v>2500</v>
      </c>
      <c r="N14" s="58">
        <v>2500</v>
      </c>
      <c r="O14" s="58">
        <v>2500</v>
      </c>
      <c r="P14" s="83">
        <f t="shared" ref="P14:P18" si="2">SUM(D14:O14)</f>
        <v>30000</v>
      </c>
      <c r="Q14" s="2"/>
      <c r="R14" s="3"/>
      <c r="S14" s="8" t="s">
        <v>0</v>
      </c>
      <c r="T14" s="16">
        <f>+P11</f>
        <v>239000</v>
      </c>
    </row>
    <row r="15" spans="2:29" ht="13.5" customHeight="1">
      <c r="B15" s="110"/>
      <c r="C15" s="58" t="s">
        <v>17</v>
      </c>
      <c r="D15" s="58">
        <v>500</v>
      </c>
      <c r="E15" s="58">
        <v>500</v>
      </c>
      <c r="F15" s="58">
        <v>500</v>
      </c>
      <c r="G15" s="58">
        <v>500</v>
      </c>
      <c r="H15" s="58">
        <v>500</v>
      </c>
      <c r="I15" s="58">
        <v>500</v>
      </c>
      <c r="J15" s="58">
        <v>500</v>
      </c>
      <c r="K15" s="58">
        <v>500</v>
      </c>
      <c r="L15" s="58">
        <v>500</v>
      </c>
      <c r="M15" s="58">
        <v>500</v>
      </c>
      <c r="N15" s="58">
        <v>500</v>
      </c>
      <c r="O15" s="58">
        <v>500</v>
      </c>
      <c r="P15" s="83">
        <f t="shared" si="2"/>
        <v>6000</v>
      </c>
      <c r="Q15" s="21"/>
      <c r="R15" s="3"/>
      <c r="S15" s="8" t="s">
        <v>23</v>
      </c>
      <c r="T15" s="16">
        <f>P19+P30+P38</f>
        <v>118450</v>
      </c>
      <c r="U15" s="2"/>
    </row>
    <row r="16" spans="2:29" ht="13.5" customHeight="1">
      <c r="B16" s="110"/>
      <c r="C16" s="58" t="s">
        <v>121</v>
      </c>
      <c r="D16" s="58">
        <v>300</v>
      </c>
      <c r="E16" s="58">
        <v>300</v>
      </c>
      <c r="F16" s="58">
        <v>300</v>
      </c>
      <c r="G16" s="58">
        <v>300</v>
      </c>
      <c r="H16" s="58">
        <v>300</v>
      </c>
      <c r="I16" s="58">
        <v>300</v>
      </c>
      <c r="J16" s="58">
        <v>300</v>
      </c>
      <c r="K16" s="58">
        <v>300</v>
      </c>
      <c r="L16" s="58">
        <v>300</v>
      </c>
      <c r="M16" s="58">
        <v>300</v>
      </c>
      <c r="N16" s="58">
        <v>300</v>
      </c>
      <c r="O16" s="58">
        <v>300</v>
      </c>
      <c r="P16" s="83">
        <f t="shared" si="2"/>
        <v>3600</v>
      </c>
      <c r="Q16" s="21"/>
      <c r="R16" s="3"/>
      <c r="S16" s="8" t="s">
        <v>72</v>
      </c>
      <c r="T16" s="16">
        <f>+P53</f>
        <v>56550</v>
      </c>
      <c r="U16" s="2"/>
    </row>
    <row r="17" spans="2:23" ht="13.5" customHeight="1">
      <c r="C17" s="58" t="s">
        <v>66</v>
      </c>
      <c r="D17" s="58">
        <v>1675</v>
      </c>
      <c r="E17" s="58">
        <v>1675</v>
      </c>
      <c r="F17" s="58">
        <v>1675</v>
      </c>
      <c r="G17" s="58">
        <v>1675</v>
      </c>
      <c r="H17" s="58">
        <v>1675</v>
      </c>
      <c r="I17" s="58">
        <v>1675</v>
      </c>
      <c r="J17" s="58">
        <v>1675</v>
      </c>
      <c r="K17" s="58">
        <v>1675</v>
      </c>
      <c r="L17" s="58">
        <v>1675</v>
      </c>
      <c r="M17" s="58">
        <v>1675</v>
      </c>
      <c r="N17" s="58">
        <v>1675</v>
      </c>
      <c r="O17" s="58">
        <v>1675</v>
      </c>
      <c r="P17" s="83">
        <f t="shared" si="2"/>
        <v>20100</v>
      </c>
      <c r="Q17" s="21"/>
      <c r="S17" s="8" t="s">
        <v>33</v>
      </c>
      <c r="T17" s="16">
        <f>+P46</f>
        <v>35000</v>
      </c>
      <c r="U17" s="2"/>
    </row>
    <row r="18" spans="2:23" ht="13.5" customHeight="1">
      <c r="C18" s="58"/>
      <c r="D18" s="58"/>
      <c r="E18" s="58"/>
      <c r="F18" s="58"/>
      <c r="G18" s="58"/>
      <c r="H18" s="58"/>
      <c r="I18" s="58"/>
      <c r="J18" s="58"/>
      <c r="K18" s="58"/>
      <c r="L18" s="58"/>
      <c r="M18" s="58"/>
      <c r="N18" s="58"/>
      <c r="O18" s="58"/>
      <c r="P18" s="83">
        <f t="shared" si="2"/>
        <v>0</v>
      </c>
      <c r="Q18" s="2"/>
      <c r="S18" s="11" t="s">
        <v>24</v>
      </c>
      <c r="T18" s="25">
        <f>+T14-SUM(T15:T17)</f>
        <v>29000</v>
      </c>
      <c r="W18" s="7"/>
    </row>
    <row r="19" spans="2:23" ht="13.5" customHeight="1">
      <c r="C19" s="31" t="s">
        <v>49</v>
      </c>
      <c r="D19" s="32">
        <f t="shared" ref="D19:P19" si="3">SUM(D14:D18)</f>
        <v>4975</v>
      </c>
      <c r="E19" s="32">
        <f t="shared" si="3"/>
        <v>4975</v>
      </c>
      <c r="F19" s="32">
        <f t="shared" si="3"/>
        <v>4975</v>
      </c>
      <c r="G19" s="32">
        <f t="shared" si="3"/>
        <v>4975</v>
      </c>
      <c r="H19" s="32">
        <f t="shared" si="3"/>
        <v>4975</v>
      </c>
      <c r="I19" s="32">
        <f t="shared" si="3"/>
        <v>4975</v>
      </c>
      <c r="J19" s="32">
        <f t="shared" si="3"/>
        <v>4975</v>
      </c>
      <c r="K19" s="32">
        <f t="shared" si="3"/>
        <v>4975</v>
      </c>
      <c r="L19" s="32">
        <f t="shared" si="3"/>
        <v>4975</v>
      </c>
      <c r="M19" s="32">
        <f t="shared" si="3"/>
        <v>4975</v>
      </c>
      <c r="N19" s="32">
        <f t="shared" si="3"/>
        <v>4975</v>
      </c>
      <c r="O19" s="32">
        <f t="shared" si="3"/>
        <v>4975</v>
      </c>
      <c r="P19" s="32">
        <f t="shared" si="3"/>
        <v>59700</v>
      </c>
      <c r="Q19" s="2"/>
      <c r="V19"/>
    </row>
    <row r="20" spans="2:23" ht="8.25" customHeight="1">
      <c r="D20" s="14"/>
      <c r="E20" s="14"/>
      <c r="F20" s="14"/>
      <c r="G20" s="14"/>
      <c r="H20" s="14"/>
      <c r="I20" s="14"/>
      <c r="J20" s="14"/>
      <c r="K20" s="14"/>
      <c r="L20" s="14"/>
      <c r="M20" s="14"/>
      <c r="N20" s="14"/>
      <c r="O20" s="14"/>
      <c r="P20" s="23"/>
      <c r="Q20" s="2"/>
      <c r="V20"/>
    </row>
    <row r="21" spans="2:23" ht="13.5" customHeight="1">
      <c r="C21" s="50" t="s">
        <v>2</v>
      </c>
      <c r="D21" s="50" t="s">
        <v>37</v>
      </c>
      <c r="E21" s="50" t="s">
        <v>38</v>
      </c>
      <c r="F21" s="50" t="s">
        <v>39</v>
      </c>
      <c r="G21" s="50" t="s">
        <v>40</v>
      </c>
      <c r="H21" s="50" t="s">
        <v>41</v>
      </c>
      <c r="I21" s="50" t="s">
        <v>42</v>
      </c>
      <c r="J21" s="50" t="s">
        <v>43</v>
      </c>
      <c r="K21" s="50" t="s">
        <v>44</v>
      </c>
      <c r="L21" s="50" t="s">
        <v>45</v>
      </c>
      <c r="M21" s="50" t="s">
        <v>46</v>
      </c>
      <c r="N21" s="50" t="s">
        <v>47</v>
      </c>
      <c r="O21" s="50" t="s">
        <v>48</v>
      </c>
      <c r="P21" s="50" t="s">
        <v>18</v>
      </c>
      <c r="Q21" s="2"/>
      <c r="S21" s="9" t="s">
        <v>13</v>
      </c>
      <c r="T21" s="10"/>
      <c r="U21" s="5"/>
      <c r="V21"/>
    </row>
    <row r="22" spans="2:23" ht="13.5" customHeight="1">
      <c r="B22" s="106"/>
      <c r="C22" s="58" t="s">
        <v>19</v>
      </c>
      <c r="D22" s="58">
        <v>3000</v>
      </c>
      <c r="E22" s="58">
        <v>3000</v>
      </c>
      <c r="F22" s="58">
        <v>3000</v>
      </c>
      <c r="G22" s="58">
        <v>3000</v>
      </c>
      <c r="H22" s="58">
        <v>3000</v>
      </c>
      <c r="I22" s="58">
        <v>3000</v>
      </c>
      <c r="J22" s="58">
        <v>3000</v>
      </c>
      <c r="K22" s="58">
        <v>3000</v>
      </c>
      <c r="L22" s="58">
        <v>3000</v>
      </c>
      <c r="M22" s="58">
        <v>3000</v>
      </c>
      <c r="N22" s="58">
        <v>3000</v>
      </c>
      <c r="O22" s="58">
        <v>3000</v>
      </c>
      <c r="P22" s="58">
        <f t="shared" ref="P22:P29" si="4">SUM(D22:O22)</f>
        <v>36000</v>
      </c>
      <c r="Q22" s="2"/>
      <c r="R22" s="3"/>
      <c r="S22" s="8" t="s">
        <v>12</v>
      </c>
      <c r="T22" s="24">
        <f>+D53/T14</f>
        <v>3.1903765690376569E-2</v>
      </c>
      <c r="U22"/>
      <c r="V22" s="1" t="s">
        <v>36</v>
      </c>
    </row>
    <row r="23" spans="2:23" ht="13.5" customHeight="1">
      <c r="B23" s="106"/>
      <c r="C23" s="58" t="s">
        <v>20</v>
      </c>
      <c r="D23" s="58">
        <v>200</v>
      </c>
      <c r="E23" s="58">
        <v>250</v>
      </c>
      <c r="F23" s="58">
        <v>200</v>
      </c>
      <c r="G23" s="58">
        <v>200</v>
      </c>
      <c r="H23" s="58">
        <v>400</v>
      </c>
      <c r="I23" s="58">
        <v>400</v>
      </c>
      <c r="J23" s="58">
        <v>400</v>
      </c>
      <c r="K23" s="58">
        <v>400</v>
      </c>
      <c r="L23" s="58">
        <v>400</v>
      </c>
      <c r="M23" s="58">
        <v>300</v>
      </c>
      <c r="N23" s="58">
        <v>300</v>
      </c>
      <c r="O23" s="58">
        <v>300</v>
      </c>
      <c r="P23" s="58">
        <f t="shared" si="4"/>
        <v>3750</v>
      </c>
      <c r="Q23" s="2"/>
      <c r="R23" s="3"/>
      <c r="S23" s="8" t="s">
        <v>35</v>
      </c>
      <c r="T23" s="24">
        <f>+D46/T14</f>
        <v>0</v>
      </c>
      <c r="U23"/>
    </row>
    <row r="24" spans="2:23" ht="13.5" customHeight="1">
      <c r="B24" s="106"/>
      <c r="C24" s="58"/>
      <c r="D24" s="58"/>
      <c r="E24" s="58"/>
      <c r="F24" s="58"/>
      <c r="G24" s="58"/>
      <c r="H24" s="58"/>
      <c r="I24" s="58"/>
      <c r="J24" s="58"/>
      <c r="K24" s="58"/>
      <c r="L24" s="58"/>
      <c r="M24" s="58"/>
      <c r="N24" s="58"/>
      <c r="O24" s="58"/>
      <c r="P24" s="58">
        <f t="shared" si="4"/>
        <v>0</v>
      </c>
      <c r="Q24" s="2"/>
      <c r="R24" s="3"/>
      <c r="S24" s="11"/>
      <c r="T24" s="11"/>
      <c r="U24"/>
    </row>
    <row r="25" spans="2:23" ht="13.5" customHeight="1">
      <c r="C25" s="58"/>
      <c r="D25" s="58"/>
      <c r="E25" s="58"/>
      <c r="F25" s="58"/>
      <c r="G25" s="58"/>
      <c r="H25" s="58"/>
      <c r="I25" s="58"/>
      <c r="J25" s="58"/>
      <c r="K25" s="58"/>
      <c r="L25" s="58"/>
      <c r="M25" s="58"/>
      <c r="N25" s="58"/>
      <c r="O25" s="58"/>
      <c r="P25" s="58">
        <f t="shared" si="4"/>
        <v>0</v>
      </c>
      <c r="Q25" s="21"/>
    </row>
    <row r="26" spans="2:23" ht="13.5" customHeight="1">
      <c r="C26" s="58"/>
      <c r="D26" s="58"/>
      <c r="E26" s="58"/>
      <c r="F26" s="58"/>
      <c r="G26" s="58"/>
      <c r="H26" s="58"/>
      <c r="I26" s="58"/>
      <c r="J26" s="58"/>
      <c r="K26" s="58"/>
      <c r="L26" s="58"/>
      <c r="M26" s="58"/>
      <c r="N26" s="58"/>
      <c r="O26" s="58"/>
      <c r="P26" s="58">
        <f t="shared" si="4"/>
        <v>0</v>
      </c>
      <c r="Q26" s="21"/>
    </row>
    <row r="27" spans="2:23" ht="13.5" customHeight="1">
      <c r="C27" s="58"/>
      <c r="D27" s="58"/>
      <c r="E27" s="58"/>
      <c r="F27" s="58"/>
      <c r="G27" s="58"/>
      <c r="H27" s="58"/>
      <c r="I27" s="58"/>
      <c r="J27" s="58"/>
      <c r="K27" s="58"/>
      <c r="L27" s="58"/>
      <c r="M27" s="58"/>
      <c r="N27" s="58"/>
      <c r="O27" s="58"/>
      <c r="P27" s="58">
        <f t="shared" si="4"/>
        <v>0</v>
      </c>
      <c r="Q27" s="21"/>
    </row>
    <row r="28" spans="2:23" ht="13.5" customHeight="1">
      <c r="C28" s="58"/>
      <c r="D28" s="58"/>
      <c r="E28" s="58"/>
      <c r="F28" s="58"/>
      <c r="G28" s="58"/>
      <c r="H28" s="58"/>
      <c r="I28" s="58"/>
      <c r="J28" s="58"/>
      <c r="K28" s="58"/>
      <c r="L28" s="58"/>
      <c r="M28" s="58"/>
      <c r="N28" s="58"/>
      <c r="O28" s="58"/>
      <c r="P28" s="58">
        <f t="shared" si="4"/>
        <v>0</v>
      </c>
      <c r="Q28" s="2"/>
    </row>
    <row r="29" spans="2:23" ht="13.5" customHeight="1">
      <c r="C29" s="58"/>
      <c r="D29" s="58"/>
      <c r="E29" s="58"/>
      <c r="F29" s="58"/>
      <c r="G29" s="58"/>
      <c r="H29" s="58"/>
      <c r="I29" s="58"/>
      <c r="J29" s="58"/>
      <c r="K29" s="58"/>
      <c r="L29" s="58"/>
      <c r="M29" s="58"/>
      <c r="N29" s="58"/>
      <c r="O29" s="58"/>
      <c r="P29" s="58">
        <f t="shared" si="4"/>
        <v>0</v>
      </c>
      <c r="Q29" s="2"/>
    </row>
    <row r="30" spans="2:23" ht="13.5" customHeight="1">
      <c r="C30" s="31" t="s">
        <v>49</v>
      </c>
      <c r="D30" s="32">
        <f>SUM(D22:D29)</f>
        <v>3200</v>
      </c>
      <c r="E30" s="32">
        <f t="shared" ref="E30" si="5">SUM(E22:E29)</f>
        <v>3250</v>
      </c>
      <c r="F30" s="32">
        <f t="shared" ref="F30" si="6">SUM(F22:F29)</f>
        <v>3200</v>
      </c>
      <c r="G30" s="32">
        <f t="shared" ref="G30" si="7">SUM(G22:G29)</f>
        <v>3200</v>
      </c>
      <c r="H30" s="32">
        <f t="shared" ref="H30" si="8">SUM(H22:H29)</f>
        <v>3400</v>
      </c>
      <c r="I30" s="32">
        <f t="shared" ref="I30" si="9">SUM(I22:I29)</f>
        <v>3400</v>
      </c>
      <c r="J30" s="32">
        <f t="shared" ref="J30" si="10">SUM(J22:J29)</f>
        <v>3400</v>
      </c>
      <c r="K30" s="32">
        <f t="shared" ref="K30" si="11">SUM(K22:K29)</f>
        <v>3400</v>
      </c>
      <c r="L30" s="32">
        <f t="shared" ref="L30" si="12">SUM(L22:L29)</f>
        <v>3400</v>
      </c>
      <c r="M30" s="32">
        <f t="shared" ref="M30" si="13">SUM(M22:M29)</f>
        <v>3300</v>
      </c>
      <c r="N30" s="32">
        <f t="shared" ref="N30" si="14">SUM(N22:N29)</f>
        <v>3300</v>
      </c>
      <c r="O30" s="32">
        <f t="shared" ref="O30:P30" si="15">SUM(O22:O29)</f>
        <v>3300</v>
      </c>
      <c r="P30" s="32">
        <f t="shared" si="15"/>
        <v>39750</v>
      </c>
      <c r="Q30"/>
    </row>
    <row r="31" spans="2:23" ht="6.75" customHeight="1">
      <c r="D31" s="14"/>
      <c r="E31" s="14"/>
      <c r="F31" s="14"/>
      <c r="G31" s="14"/>
      <c r="H31" s="14"/>
      <c r="I31" s="14"/>
      <c r="J31" s="14"/>
      <c r="K31" s="14"/>
      <c r="L31" s="14"/>
      <c r="M31" s="14"/>
      <c r="N31" s="14"/>
      <c r="O31" s="14"/>
      <c r="P31" s="14"/>
      <c r="Q31"/>
    </row>
    <row r="32" spans="2:23" ht="13.5" customHeight="1">
      <c r="B32" s="21"/>
      <c r="C32" s="50" t="s">
        <v>1</v>
      </c>
      <c r="D32" s="50" t="s">
        <v>37</v>
      </c>
      <c r="E32" s="50" t="s">
        <v>38</v>
      </c>
      <c r="F32" s="50" t="s">
        <v>39</v>
      </c>
      <c r="G32" s="50" t="s">
        <v>40</v>
      </c>
      <c r="H32" s="50" t="s">
        <v>41</v>
      </c>
      <c r="I32" s="50" t="s">
        <v>42</v>
      </c>
      <c r="J32" s="50" t="s">
        <v>43</v>
      </c>
      <c r="K32" s="50" t="s">
        <v>44</v>
      </c>
      <c r="L32" s="50" t="s">
        <v>45</v>
      </c>
      <c r="M32" s="50" t="s">
        <v>46</v>
      </c>
      <c r="N32" s="50" t="s">
        <v>47</v>
      </c>
      <c r="O32" s="50" t="s">
        <v>48</v>
      </c>
      <c r="P32" s="50" t="s">
        <v>18</v>
      </c>
      <c r="Q32"/>
    </row>
    <row r="33" spans="2:22" ht="13.5" customHeight="1">
      <c r="B33" s="106"/>
      <c r="C33" s="58" t="s">
        <v>67</v>
      </c>
      <c r="D33" s="58">
        <v>200</v>
      </c>
      <c r="E33" s="58">
        <v>200</v>
      </c>
      <c r="F33" s="58">
        <v>200</v>
      </c>
      <c r="G33" s="58">
        <v>200</v>
      </c>
      <c r="H33" s="58">
        <v>200</v>
      </c>
      <c r="I33" s="58">
        <v>200</v>
      </c>
      <c r="J33" s="58">
        <v>200</v>
      </c>
      <c r="K33" s="58">
        <v>200</v>
      </c>
      <c r="L33" s="58">
        <v>200</v>
      </c>
      <c r="M33" s="58">
        <v>200</v>
      </c>
      <c r="N33" s="58">
        <v>200</v>
      </c>
      <c r="O33" s="58">
        <v>200</v>
      </c>
      <c r="P33" s="58">
        <f t="shared" ref="P33:P35" si="16">SUM(D33:O33)</f>
        <v>2400</v>
      </c>
      <c r="Q33"/>
      <c r="R33"/>
      <c r="S33"/>
      <c r="T33"/>
      <c r="U33"/>
      <c r="V33"/>
    </row>
    <row r="34" spans="2:22" ht="13.5" customHeight="1">
      <c r="B34" s="106"/>
      <c r="C34" s="58" t="s">
        <v>21</v>
      </c>
      <c r="D34" s="58">
        <v>500</v>
      </c>
      <c r="E34" s="58">
        <v>500</v>
      </c>
      <c r="F34" s="58">
        <v>500</v>
      </c>
      <c r="G34" s="58">
        <v>500</v>
      </c>
      <c r="H34" s="58">
        <v>500</v>
      </c>
      <c r="I34" s="58">
        <v>500</v>
      </c>
      <c r="J34" s="58">
        <v>500</v>
      </c>
      <c r="K34" s="58">
        <v>500</v>
      </c>
      <c r="L34" s="58">
        <v>500</v>
      </c>
      <c r="M34" s="58">
        <v>500</v>
      </c>
      <c r="N34" s="58">
        <v>500</v>
      </c>
      <c r="O34" s="58">
        <v>500</v>
      </c>
      <c r="P34" s="58">
        <f t="shared" si="16"/>
        <v>6000</v>
      </c>
      <c r="Q34"/>
      <c r="R34"/>
      <c r="S34"/>
      <c r="T34"/>
      <c r="U34"/>
      <c r="V34"/>
    </row>
    <row r="35" spans="2:22" ht="13.5" customHeight="1">
      <c r="B35" s="106"/>
      <c r="C35" s="58" t="s">
        <v>22</v>
      </c>
      <c r="D35" s="58">
        <v>200</v>
      </c>
      <c r="E35" s="58">
        <v>200</v>
      </c>
      <c r="F35" s="58">
        <v>200</v>
      </c>
      <c r="G35" s="58">
        <v>200</v>
      </c>
      <c r="H35" s="58">
        <v>200</v>
      </c>
      <c r="I35" s="58"/>
      <c r="J35" s="58"/>
      <c r="K35" s="58"/>
      <c r="L35" s="58"/>
      <c r="M35" s="58"/>
      <c r="N35" s="58"/>
      <c r="O35" s="58"/>
      <c r="P35" s="58">
        <f t="shared" si="16"/>
        <v>1000</v>
      </c>
      <c r="Q35"/>
      <c r="R35"/>
      <c r="S35"/>
      <c r="T35"/>
      <c r="U35"/>
      <c r="V35"/>
    </row>
    <row r="36" spans="2:22" ht="13.5" customHeight="1">
      <c r="B36" s="19"/>
      <c r="C36" s="58" t="s">
        <v>10</v>
      </c>
      <c r="D36" s="58">
        <v>1000</v>
      </c>
      <c r="E36" s="58">
        <v>1000</v>
      </c>
      <c r="F36" s="58">
        <v>1000</v>
      </c>
      <c r="G36" s="58">
        <v>1000</v>
      </c>
      <c r="H36" s="58">
        <v>1000</v>
      </c>
      <c r="I36" s="58">
        <v>1000</v>
      </c>
      <c r="J36" s="58">
        <v>1000</v>
      </c>
      <c r="K36" s="58">
        <v>1000</v>
      </c>
      <c r="L36" s="58">
        <v>1000</v>
      </c>
      <c r="M36" s="58">
        <v>1000</v>
      </c>
      <c r="N36" s="58">
        <v>1000</v>
      </c>
      <c r="O36" s="58">
        <v>1000</v>
      </c>
      <c r="P36" s="58">
        <f t="shared" ref="P36:P37" si="17">SUM(D36:O36)</f>
        <v>12000</v>
      </c>
      <c r="Q36" s="20"/>
      <c r="R36" s="20"/>
      <c r="S36" s="20"/>
      <c r="T36" s="20"/>
      <c r="U36" s="20"/>
      <c r="V36" s="20"/>
    </row>
    <row r="37" spans="2:22" ht="13.5" customHeight="1">
      <c r="B37" s="19"/>
      <c r="C37" s="58"/>
      <c r="D37" s="58"/>
      <c r="E37" s="58"/>
      <c r="F37" s="58"/>
      <c r="G37" s="58"/>
      <c r="H37" s="58"/>
      <c r="I37" s="58"/>
      <c r="J37" s="58"/>
      <c r="K37" s="58"/>
      <c r="L37" s="58"/>
      <c r="M37" s="58"/>
      <c r="N37" s="58"/>
      <c r="O37" s="58"/>
      <c r="P37" s="58">
        <f t="shared" si="17"/>
        <v>0</v>
      </c>
      <c r="Q37" s="20"/>
      <c r="R37" s="20"/>
      <c r="S37" s="20"/>
      <c r="T37" s="20"/>
      <c r="U37" s="20"/>
      <c r="V37" s="20"/>
    </row>
    <row r="38" spans="2:22" ht="13.5" customHeight="1">
      <c r="C38" s="31" t="s">
        <v>49</v>
      </c>
      <c r="D38" s="32">
        <f t="shared" ref="D38:P38" si="18">SUM(D34:D37)</f>
        <v>1700</v>
      </c>
      <c r="E38" s="32">
        <f t="shared" si="18"/>
        <v>1700</v>
      </c>
      <c r="F38" s="32">
        <f t="shared" si="18"/>
        <v>1700</v>
      </c>
      <c r="G38" s="32">
        <f t="shared" si="18"/>
        <v>1700</v>
      </c>
      <c r="H38" s="32">
        <f t="shared" si="18"/>
        <v>1700</v>
      </c>
      <c r="I38" s="32">
        <f t="shared" si="18"/>
        <v>1500</v>
      </c>
      <c r="J38" s="32">
        <f t="shared" si="18"/>
        <v>1500</v>
      </c>
      <c r="K38" s="32">
        <f t="shared" si="18"/>
        <v>1500</v>
      </c>
      <c r="L38" s="32">
        <f t="shared" si="18"/>
        <v>1500</v>
      </c>
      <c r="M38" s="32">
        <f t="shared" si="18"/>
        <v>1500</v>
      </c>
      <c r="N38" s="32">
        <f t="shared" si="18"/>
        <v>1500</v>
      </c>
      <c r="O38" s="32">
        <f t="shared" si="18"/>
        <v>1500</v>
      </c>
      <c r="P38" s="32">
        <f t="shared" si="18"/>
        <v>19000</v>
      </c>
      <c r="Q38"/>
      <c r="R38"/>
      <c r="S38"/>
      <c r="T38"/>
      <c r="U38"/>
      <c r="V38"/>
    </row>
    <row r="39" spans="2:22" ht="7.5" customHeight="1">
      <c r="D39" s="14"/>
      <c r="E39" s="14"/>
      <c r="F39" s="14"/>
      <c r="G39" s="14"/>
      <c r="H39" s="14"/>
      <c r="I39" s="14"/>
      <c r="J39" s="14"/>
      <c r="K39" s="14"/>
      <c r="L39" s="14"/>
      <c r="M39" s="14"/>
      <c r="N39" s="14"/>
      <c r="O39" s="14"/>
      <c r="P39" s="14"/>
      <c r="Q39"/>
      <c r="R39"/>
      <c r="S39"/>
      <c r="T39"/>
      <c r="U39"/>
      <c r="V39"/>
    </row>
    <row r="40" spans="2:22" ht="13.5" customHeight="1">
      <c r="B40" s="21"/>
      <c r="C40" s="93" t="s">
        <v>33</v>
      </c>
      <c r="D40" s="93" t="s">
        <v>37</v>
      </c>
      <c r="E40" s="93" t="s">
        <v>38</v>
      </c>
      <c r="F40" s="93" t="s">
        <v>39</v>
      </c>
      <c r="G40" s="93" t="s">
        <v>40</v>
      </c>
      <c r="H40" s="93" t="s">
        <v>41</v>
      </c>
      <c r="I40" s="93" t="s">
        <v>42</v>
      </c>
      <c r="J40" s="93" t="s">
        <v>43</v>
      </c>
      <c r="K40" s="93" t="s">
        <v>44</v>
      </c>
      <c r="L40" s="93" t="s">
        <v>45</v>
      </c>
      <c r="M40" s="93" t="s">
        <v>46</v>
      </c>
      <c r="N40" s="93" t="s">
        <v>47</v>
      </c>
      <c r="O40" s="93" t="s">
        <v>48</v>
      </c>
      <c r="P40" s="93" t="s">
        <v>18</v>
      </c>
      <c r="Q40"/>
      <c r="R40"/>
      <c r="S40"/>
      <c r="T40"/>
      <c r="U40"/>
      <c r="V40"/>
    </row>
    <row r="41" spans="2:22" ht="13.5" customHeight="1">
      <c r="B41" s="17"/>
      <c r="C41" s="58" t="s">
        <v>73</v>
      </c>
      <c r="D41" s="58"/>
      <c r="E41" s="58"/>
      <c r="F41" s="58"/>
      <c r="G41" s="58"/>
      <c r="H41" s="58"/>
      <c r="I41" s="58">
        <v>5000</v>
      </c>
      <c r="J41" s="58">
        <v>5000</v>
      </c>
      <c r="K41" s="58">
        <v>5000</v>
      </c>
      <c r="L41" s="58">
        <v>5000</v>
      </c>
      <c r="M41" s="58">
        <v>5000</v>
      </c>
      <c r="N41" s="58">
        <v>5000</v>
      </c>
      <c r="O41" s="58">
        <v>5000</v>
      </c>
      <c r="P41" s="58">
        <f t="shared" ref="P41:P45" si="19">SUM(D41:O41)</f>
        <v>35000</v>
      </c>
      <c r="Q41"/>
      <c r="R41"/>
      <c r="S41"/>
      <c r="T41"/>
      <c r="U41"/>
      <c r="V41"/>
    </row>
    <row r="42" spans="2:22" ht="13.5" customHeight="1">
      <c r="B42" s="17"/>
      <c r="C42" s="58" t="s">
        <v>11</v>
      </c>
      <c r="D42" s="58"/>
      <c r="E42" s="58"/>
      <c r="F42" s="58"/>
      <c r="G42" s="58"/>
      <c r="H42" s="58"/>
      <c r="I42" s="58"/>
      <c r="J42" s="58"/>
      <c r="K42" s="58"/>
      <c r="L42" s="58"/>
      <c r="M42" s="58"/>
      <c r="N42" s="58"/>
      <c r="O42" s="58"/>
      <c r="P42" s="58">
        <f t="shared" si="19"/>
        <v>0</v>
      </c>
      <c r="Q42"/>
      <c r="R42"/>
      <c r="S42"/>
      <c r="T42"/>
      <c r="U42"/>
      <c r="V42"/>
    </row>
    <row r="43" spans="2:22" ht="13.5" customHeight="1">
      <c r="B43" s="17"/>
      <c r="C43" s="58" t="s">
        <v>50</v>
      </c>
      <c r="D43" s="58"/>
      <c r="E43" s="58"/>
      <c r="F43" s="58"/>
      <c r="G43" s="58"/>
      <c r="H43" s="58"/>
      <c r="I43" s="58"/>
      <c r="J43" s="58"/>
      <c r="K43" s="58"/>
      <c r="L43" s="58"/>
      <c r="M43" s="58"/>
      <c r="N43" s="58"/>
      <c r="O43" s="58"/>
      <c r="P43" s="58">
        <f t="shared" si="19"/>
        <v>0</v>
      </c>
      <c r="Q43"/>
      <c r="R43"/>
      <c r="S43"/>
      <c r="T43"/>
      <c r="U43"/>
      <c r="V43"/>
    </row>
    <row r="44" spans="2:22" ht="13.5" customHeight="1">
      <c r="B44" s="1"/>
      <c r="C44" s="58" t="s">
        <v>51</v>
      </c>
      <c r="D44" s="58"/>
      <c r="E44" s="58"/>
      <c r="F44" s="58"/>
      <c r="G44" s="58"/>
      <c r="H44" s="58"/>
      <c r="I44" s="58"/>
      <c r="J44" s="58"/>
      <c r="K44" s="58"/>
      <c r="L44" s="58"/>
      <c r="M44" s="58"/>
      <c r="N44" s="58"/>
      <c r="O44" s="58"/>
      <c r="P44" s="58">
        <f t="shared" si="19"/>
        <v>0</v>
      </c>
      <c r="Q44"/>
      <c r="R44"/>
      <c r="S44"/>
      <c r="T44"/>
      <c r="U44"/>
      <c r="V44"/>
    </row>
    <row r="45" spans="2:22" ht="13.5" customHeight="1">
      <c r="B45" s="1"/>
      <c r="C45" s="58"/>
      <c r="D45" s="58"/>
      <c r="E45" s="58"/>
      <c r="F45" s="58"/>
      <c r="G45" s="58"/>
      <c r="H45" s="58"/>
      <c r="I45" s="58"/>
      <c r="J45" s="58"/>
      <c r="K45" s="58"/>
      <c r="L45" s="58"/>
      <c r="M45" s="58"/>
      <c r="N45" s="58"/>
      <c r="O45" s="58"/>
      <c r="P45" s="58">
        <f t="shared" si="19"/>
        <v>0</v>
      </c>
      <c r="Q45"/>
      <c r="R45"/>
      <c r="S45"/>
      <c r="T45"/>
      <c r="U45"/>
      <c r="V45"/>
    </row>
    <row r="46" spans="2:22" ht="13.5" customHeight="1">
      <c r="C46" s="31" t="s">
        <v>49</v>
      </c>
      <c r="D46" s="32">
        <f>SUM(D41:D43)</f>
        <v>0</v>
      </c>
      <c r="E46" s="32">
        <f t="shared" ref="E46:P46" si="20">SUM(E41:E43)</f>
        <v>0</v>
      </c>
      <c r="F46" s="32">
        <f t="shared" si="20"/>
        <v>0</v>
      </c>
      <c r="G46" s="32">
        <f t="shared" si="20"/>
        <v>0</v>
      </c>
      <c r="H46" s="32">
        <f t="shared" si="20"/>
        <v>0</v>
      </c>
      <c r="I46" s="32">
        <f t="shared" si="20"/>
        <v>5000</v>
      </c>
      <c r="J46" s="32">
        <f t="shared" si="20"/>
        <v>5000</v>
      </c>
      <c r="K46" s="32">
        <f t="shared" si="20"/>
        <v>5000</v>
      </c>
      <c r="L46" s="32">
        <f t="shared" si="20"/>
        <v>5000</v>
      </c>
      <c r="M46" s="32">
        <f t="shared" si="20"/>
        <v>5000</v>
      </c>
      <c r="N46" s="32">
        <f t="shared" si="20"/>
        <v>5000</v>
      </c>
      <c r="O46" s="32">
        <f t="shared" si="20"/>
        <v>5000</v>
      </c>
      <c r="P46" s="32">
        <f t="shared" si="20"/>
        <v>35000</v>
      </c>
      <c r="Q46"/>
      <c r="U46"/>
      <c r="V46"/>
    </row>
    <row r="47" spans="2:22" ht="13.5" customHeight="1">
      <c r="B47" s="1"/>
      <c r="D47" s="14"/>
      <c r="E47" s="12"/>
      <c r="F47" s="12"/>
      <c r="G47" s="12"/>
      <c r="H47" s="12"/>
      <c r="I47" s="12"/>
      <c r="J47" s="12"/>
      <c r="K47" s="12"/>
      <c r="L47" s="12"/>
      <c r="M47" s="12"/>
      <c r="N47" s="12"/>
      <c r="O47" s="12"/>
      <c r="P47" s="12"/>
    </row>
    <row r="48" spans="2:22" ht="13.5" customHeight="1">
      <c r="B48" s="21"/>
      <c r="C48" s="93" t="s">
        <v>34</v>
      </c>
      <c r="D48" s="93" t="s">
        <v>37</v>
      </c>
      <c r="E48" s="93" t="s">
        <v>38</v>
      </c>
      <c r="F48" s="93" t="s">
        <v>39</v>
      </c>
      <c r="G48" s="93" t="s">
        <v>40</v>
      </c>
      <c r="H48" s="93" t="s">
        <v>41</v>
      </c>
      <c r="I48" s="93" t="s">
        <v>42</v>
      </c>
      <c r="J48" s="93" t="s">
        <v>43</v>
      </c>
      <c r="K48" s="93" t="s">
        <v>44</v>
      </c>
      <c r="L48" s="93" t="s">
        <v>45</v>
      </c>
      <c r="M48" s="93" t="s">
        <v>46</v>
      </c>
      <c r="N48" s="93" t="s">
        <v>47</v>
      </c>
      <c r="O48" s="93" t="s">
        <v>48</v>
      </c>
      <c r="P48" s="93" t="s">
        <v>18</v>
      </c>
    </row>
    <row r="49" spans="2:16" ht="13.5" customHeight="1">
      <c r="B49" s="17"/>
      <c r="C49" s="58" t="s">
        <v>68</v>
      </c>
      <c r="D49" s="58">
        <v>7625</v>
      </c>
      <c r="E49" s="58">
        <v>7575</v>
      </c>
      <c r="F49" s="58">
        <v>7625</v>
      </c>
      <c r="G49" s="58">
        <v>7625</v>
      </c>
      <c r="H49" s="58">
        <v>7425</v>
      </c>
      <c r="I49" s="58">
        <v>2625</v>
      </c>
      <c r="J49" s="58">
        <v>2625</v>
      </c>
      <c r="K49" s="58">
        <v>2625</v>
      </c>
      <c r="L49" s="58">
        <v>2625</v>
      </c>
      <c r="M49" s="58">
        <v>2725</v>
      </c>
      <c r="N49" s="58">
        <v>2725</v>
      </c>
      <c r="O49" s="58">
        <v>2725</v>
      </c>
      <c r="P49" s="58">
        <f t="shared" ref="P49:P50" si="21">SUM(D49:O49)</f>
        <v>56550</v>
      </c>
    </row>
    <row r="50" spans="2:16" ht="13.5" customHeight="1">
      <c r="B50" s="17"/>
      <c r="C50" s="58" t="s">
        <v>9</v>
      </c>
      <c r="D50" s="58"/>
      <c r="E50" s="58"/>
      <c r="F50" s="58"/>
      <c r="G50" s="58"/>
      <c r="H50" s="58"/>
      <c r="I50" s="58"/>
      <c r="J50" s="58"/>
      <c r="K50" s="58"/>
      <c r="L50" s="58"/>
      <c r="M50" s="58"/>
      <c r="N50" s="58"/>
      <c r="O50" s="58"/>
      <c r="P50" s="58">
        <f t="shared" si="21"/>
        <v>0</v>
      </c>
    </row>
    <row r="51" spans="2:16" ht="13.5" customHeight="1">
      <c r="B51" s="17"/>
      <c r="C51" s="58" t="s">
        <v>120</v>
      </c>
      <c r="D51" s="58"/>
      <c r="E51" s="58"/>
      <c r="F51" s="58"/>
      <c r="G51" s="58"/>
      <c r="H51" s="58"/>
      <c r="I51" s="58"/>
      <c r="J51" s="58"/>
      <c r="K51" s="58"/>
      <c r="L51" s="58"/>
      <c r="M51" s="58"/>
      <c r="N51" s="58"/>
      <c r="O51" s="58"/>
      <c r="P51" s="58"/>
    </row>
    <row r="52" spans="2:16" ht="13.5" customHeight="1">
      <c r="B52" s="17"/>
      <c r="C52" s="58"/>
      <c r="D52" s="58"/>
      <c r="E52" s="58"/>
      <c r="F52" s="58"/>
      <c r="G52" s="58"/>
      <c r="H52" s="58"/>
      <c r="I52" s="58"/>
      <c r="J52" s="58"/>
      <c r="K52" s="58"/>
      <c r="L52" s="58"/>
      <c r="M52" s="58"/>
      <c r="N52" s="58"/>
      <c r="O52" s="58"/>
      <c r="P52" s="58"/>
    </row>
    <row r="53" spans="2:16" ht="13.5" customHeight="1">
      <c r="C53" s="31" t="s">
        <v>49</v>
      </c>
      <c r="D53" s="32">
        <f>SUM(D49:D50)</f>
        <v>7625</v>
      </c>
      <c r="E53" s="32">
        <f t="shared" ref="E53:P53" si="22">SUM(E49:E50)</f>
        <v>7575</v>
      </c>
      <c r="F53" s="32">
        <f t="shared" si="22"/>
        <v>7625</v>
      </c>
      <c r="G53" s="32">
        <f t="shared" si="22"/>
        <v>7625</v>
      </c>
      <c r="H53" s="32">
        <f t="shared" si="22"/>
        <v>7425</v>
      </c>
      <c r="I53" s="32">
        <f t="shared" si="22"/>
        <v>2625</v>
      </c>
      <c r="J53" s="32">
        <f t="shared" si="22"/>
        <v>2625</v>
      </c>
      <c r="K53" s="32">
        <f t="shared" si="22"/>
        <v>2625</v>
      </c>
      <c r="L53" s="32">
        <f t="shared" si="22"/>
        <v>2625</v>
      </c>
      <c r="M53" s="32">
        <f t="shared" si="22"/>
        <v>2725</v>
      </c>
      <c r="N53" s="32">
        <f t="shared" si="22"/>
        <v>2725</v>
      </c>
      <c r="O53" s="32">
        <f t="shared" si="22"/>
        <v>2725</v>
      </c>
      <c r="P53" s="32">
        <f t="shared" si="22"/>
        <v>56550</v>
      </c>
    </row>
    <row r="55" spans="2:16" ht="13.5" customHeight="1">
      <c r="C55" s="26"/>
      <c r="D55" s="27" t="s">
        <v>37</v>
      </c>
      <c r="E55" s="27" t="s">
        <v>38</v>
      </c>
      <c r="F55" s="27" t="s">
        <v>39</v>
      </c>
      <c r="G55" s="27" t="s">
        <v>40</v>
      </c>
      <c r="H55" s="27" t="s">
        <v>41</v>
      </c>
      <c r="I55" s="27" t="s">
        <v>42</v>
      </c>
      <c r="J55" s="27" t="s">
        <v>43</v>
      </c>
      <c r="K55" s="27" t="s">
        <v>44</v>
      </c>
      <c r="L55" s="27" t="s">
        <v>45</v>
      </c>
      <c r="M55" s="27" t="s">
        <v>46</v>
      </c>
      <c r="N55" s="27" t="s">
        <v>47</v>
      </c>
      <c r="O55" s="27" t="s">
        <v>48</v>
      </c>
      <c r="P55" s="27" t="s">
        <v>18</v>
      </c>
    </row>
    <row r="56" spans="2:16" ht="18" customHeight="1">
      <c r="C56" s="28" t="s">
        <v>63</v>
      </c>
      <c r="D56" s="29">
        <f>+D11-D19-D30-D38-D46-D53</f>
        <v>0</v>
      </c>
      <c r="E56" s="29">
        <f t="shared" ref="E56:O56" si="23">+E11-E19-E30-E38-E46-E53</f>
        <v>0</v>
      </c>
      <c r="F56" s="29">
        <f t="shared" si="23"/>
        <v>0</v>
      </c>
      <c r="G56" s="29">
        <f t="shared" si="23"/>
        <v>15000</v>
      </c>
      <c r="H56" s="29">
        <f t="shared" si="23"/>
        <v>0</v>
      </c>
      <c r="I56" s="29">
        <f t="shared" si="23"/>
        <v>0</v>
      </c>
      <c r="J56" s="29">
        <f t="shared" si="23"/>
        <v>4000</v>
      </c>
      <c r="K56" s="29">
        <f t="shared" si="23"/>
        <v>0</v>
      </c>
      <c r="L56" s="29">
        <f t="shared" si="23"/>
        <v>0</v>
      </c>
      <c r="M56" s="29">
        <f t="shared" si="23"/>
        <v>0</v>
      </c>
      <c r="N56" s="29">
        <f t="shared" si="23"/>
        <v>0</v>
      </c>
      <c r="O56" s="29">
        <f t="shared" si="23"/>
        <v>10000</v>
      </c>
      <c r="P56" s="30">
        <f t="shared" ref="P56" si="24">SUM(D56:O56)</f>
        <v>29000</v>
      </c>
    </row>
  </sheetData>
  <mergeCells count="7">
    <mergeCell ref="B22:B24"/>
    <mergeCell ref="B33:B35"/>
    <mergeCell ref="R4:T5"/>
    <mergeCell ref="R6:T11"/>
    <mergeCell ref="X10:AC11"/>
    <mergeCell ref="B6:B8"/>
    <mergeCell ref="B14:B16"/>
  </mergeCells>
  <conditionalFormatting sqref="C6:P10 C14:P18 C22:P29 C33:P37 C41:P45 C49:P52">
    <cfRule type="expression" dxfId="47" priority="6">
      <formula>MOD(ROW(),2)=1</formula>
    </cfRule>
  </conditionalFormatting>
  <dataValidations xWindow="1146" yWindow="477" count="2">
    <dataValidation allowBlank="1" showInputMessage="1" showErrorMessage="1" promptTitle="Taichinhcanhan.pro.vn" sqref="B22:P30 C49:P53 B14:P19 B33:P38 B6:B9 C6:P11 O4:P4 C56:P56 C41:P46 S13:V24"/>
    <dataValidation allowBlank="1" showInputMessage="1" showErrorMessage="1" promptTitle="Taichinhcanhan.pro.vn" prompt="Blog chuyên về Quản lý tài chính cá nhân, gồm: Cách gia tăng thu nhập, Kiểm soát chi tiêu, Tiết kiệm &amp; Đầu tư sinh lời. Email: Tccn.pro.vn@gmail.com" sqref="B57:P1048576 R22:R24 T4:T12 C5 B4:C4 C21 B54:P54 C40:P40 B41:B43 B49:B53 B46:B47 C47:P48 U4:U12 D12:P13 B39:P39 R33:V1048576 Q1:Q1048576 A1:A1048576 D31:P32 C32 W1:XFD1048576 B20:C20 D20:P21 C55:P55 B56 B31:C31 R14:R17 R4:S12 D4:N5 V4:V12 O5:P5 B12:C12 C13"/>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R69"/>
  <sheetViews>
    <sheetView showGridLines="0" showRowColHeaders="0" zoomScaleNormal="100" workbookViewId="0">
      <pane ySplit="10" topLeftCell="A11" activePane="bottomLeft" state="frozen"/>
      <selection activeCell="G9" sqref="G9"/>
      <selection pane="bottomLeft"/>
    </sheetView>
  </sheetViews>
  <sheetFormatPr defaultRowHeight="13.5" customHeight="1"/>
  <cols>
    <col min="1" max="3" width="11.7109375" style="35" customWidth="1"/>
    <col min="4" max="4" width="12.7109375" style="35" customWidth="1"/>
    <col min="5" max="12" width="11.7109375" style="35" customWidth="1"/>
    <col min="13" max="13" width="14.42578125" style="35" bestFit="1" customWidth="1"/>
    <col min="14" max="14" width="10.28515625" style="35" customWidth="1"/>
    <col min="15" max="16" width="8.42578125" style="35" customWidth="1"/>
    <col min="17" max="17" width="13.28515625" style="35" customWidth="1"/>
    <col min="18" max="18" width="9.140625" style="35" customWidth="1"/>
    <col min="19" max="19" width="9.85546875" style="35" customWidth="1"/>
    <col min="20" max="16384" width="9.140625" style="35"/>
  </cols>
  <sheetData>
    <row r="1" spans="1:18" ht="13.5" customHeight="1">
      <c r="Q1" s="36" t="s">
        <v>0</v>
      </c>
      <c r="R1" s="37">
        <f>+N52</f>
        <v>18725</v>
      </c>
    </row>
    <row r="2" spans="1:18" ht="13.5" customHeight="1">
      <c r="Q2" s="36" t="s">
        <v>23</v>
      </c>
      <c r="R2" s="38">
        <f>+L42+K52+H52+E52+B52</f>
        <v>18505</v>
      </c>
    </row>
    <row r="3" spans="1:18" ht="13.5" customHeight="1">
      <c r="Q3" s="36"/>
      <c r="R3" s="38"/>
    </row>
    <row r="4" spans="1:18" ht="12" customHeight="1">
      <c r="Q4" s="36" t="s">
        <v>30</v>
      </c>
      <c r="R4" s="37">
        <f>+R1-R2</f>
        <v>220</v>
      </c>
    </row>
    <row r="5" spans="1:18" ht="13.5" customHeight="1">
      <c r="A5" s="42"/>
      <c r="B5" s="50" t="s">
        <v>0</v>
      </c>
      <c r="C5" s="50" t="s">
        <v>76</v>
      </c>
      <c r="D5" s="50" t="s">
        <v>69</v>
      </c>
      <c r="E5" s="50" t="s">
        <v>77</v>
      </c>
      <c r="F5" s="50" t="s">
        <v>33</v>
      </c>
      <c r="G5" s="50" t="s">
        <v>78</v>
      </c>
      <c r="H5" s="96" t="s">
        <v>24</v>
      </c>
      <c r="J5" s="119" t="str">
        <f>+IF(L44+H54&gt;=0,"","CẢNH BÁO: CHI THƯỜNG XUYÊN + CHI BÁT THƯỜNG VƯỢT NGÂN SÁCH")</f>
        <v>CẢNH BÁO: CHI THƯỜNG XUYÊN + CHI BÁT THƯỜNG VƯỢT NGÂN SÁCH</v>
      </c>
      <c r="K5" s="119"/>
      <c r="L5" s="119"/>
      <c r="M5" s="119"/>
      <c r="N5" s="44"/>
    </row>
    <row r="6" spans="1:18" ht="13.5" customHeight="1">
      <c r="A6" s="83" t="s">
        <v>27</v>
      </c>
      <c r="B6" s="53">
        <f>+N53</f>
        <v>17500</v>
      </c>
      <c r="C6" s="53">
        <f>+L43</f>
        <v>3200</v>
      </c>
      <c r="D6" s="53">
        <f>+B53</f>
        <v>4975</v>
      </c>
      <c r="E6" s="53">
        <f>+H53</f>
        <v>1700</v>
      </c>
      <c r="F6" s="53">
        <f>+E53</f>
        <v>0</v>
      </c>
      <c r="G6" s="53">
        <f>+K53</f>
        <v>7625</v>
      </c>
      <c r="H6" s="53">
        <f>+B6-SUM(C6:G6)</f>
        <v>0</v>
      </c>
      <c r="J6" s="119"/>
      <c r="K6" s="119"/>
      <c r="L6" s="119"/>
      <c r="M6" s="119"/>
      <c r="N6" s="44"/>
    </row>
    <row r="7" spans="1:18" ht="13.5" customHeight="1">
      <c r="A7" s="83" t="s">
        <v>74</v>
      </c>
      <c r="B7" s="58">
        <f>+N52</f>
        <v>18725</v>
      </c>
      <c r="C7" s="58">
        <f>+L42</f>
        <v>3450</v>
      </c>
      <c r="D7" s="58">
        <f>+B52</f>
        <v>4555</v>
      </c>
      <c r="E7" s="58">
        <f>+H52</f>
        <v>1500</v>
      </c>
      <c r="F7" s="58">
        <f>+E52</f>
        <v>0</v>
      </c>
      <c r="G7" s="58">
        <f>+K52</f>
        <v>9000</v>
      </c>
      <c r="H7" s="53">
        <f t="shared" ref="H7" si="0">+B7-SUM(C7:G7)</f>
        <v>220</v>
      </c>
      <c r="J7" s="119"/>
      <c r="K7" s="119"/>
      <c r="L7" s="119"/>
      <c r="M7" s="119"/>
      <c r="N7" s="44"/>
    </row>
    <row r="8" spans="1:18" ht="13.5" customHeight="1">
      <c r="A8" s="83" t="s">
        <v>75</v>
      </c>
      <c r="B8" s="58">
        <f>+B6-B7</f>
        <v>-1225</v>
      </c>
      <c r="C8" s="58">
        <f t="shared" ref="C8:G8" si="1">+C6-C7</f>
        <v>-250</v>
      </c>
      <c r="D8" s="58">
        <f t="shared" si="1"/>
        <v>420</v>
      </c>
      <c r="E8" s="58">
        <f t="shared" si="1"/>
        <v>200</v>
      </c>
      <c r="F8" s="58">
        <f t="shared" si="1"/>
        <v>0</v>
      </c>
      <c r="G8" s="58">
        <f t="shared" si="1"/>
        <v>-1375</v>
      </c>
      <c r="H8" s="53"/>
      <c r="L8" s="40"/>
      <c r="N8" s="44"/>
      <c r="P8" s="39" t="s">
        <v>31</v>
      </c>
    </row>
    <row r="9" spans="1:18" ht="12.75" customHeight="1">
      <c r="A9" s="42"/>
      <c r="B9" s="42"/>
      <c r="C9" s="42"/>
      <c r="D9" s="42"/>
      <c r="E9" s="42"/>
      <c r="F9" s="42"/>
      <c r="J9" s="39"/>
      <c r="K9" s="39"/>
      <c r="L9" s="39"/>
      <c r="N9" s="44"/>
    </row>
    <row r="10" spans="1:18" ht="18.75" customHeight="1">
      <c r="A10" s="51" t="s">
        <v>15</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3100</v>
      </c>
      <c r="N11" s="121"/>
      <c r="O11" s="122"/>
      <c r="P11" s="123"/>
    </row>
    <row r="12" spans="1:18" ht="13.5" customHeight="1">
      <c r="A12" s="57">
        <v>2</v>
      </c>
      <c r="B12" s="53">
        <v>100</v>
      </c>
      <c r="C12" s="58"/>
      <c r="D12" s="58"/>
      <c r="E12" s="58"/>
      <c r="F12" s="58"/>
      <c r="G12" s="58"/>
      <c r="H12" s="58"/>
      <c r="I12" s="58"/>
      <c r="J12" s="58"/>
      <c r="K12" s="59"/>
      <c r="L12" s="55">
        <f t="shared" ref="L12:L41" si="2">IF(SUM(B12:K12)=0," ",SUM(B12:K12))</f>
        <v>100</v>
      </c>
      <c r="M12" s="60">
        <f>M11-SUM(B12:K12)</f>
        <v>3000</v>
      </c>
      <c r="N12" s="112"/>
      <c r="O12" s="113"/>
      <c r="P12" s="114"/>
    </row>
    <row r="13" spans="1:18" ht="13.5" customHeight="1">
      <c r="A13" s="57">
        <v>3</v>
      </c>
      <c r="B13" s="53">
        <v>100</v>
      </c>
      <c r="C13" s="58"/>
      <c r="D13" s="58"/>
      <c r="E13" s="58"/>
      <c r="F13" s="58"/>
      <c r="G13" s="58"/>
      <c r="H13" s="58"/>
      <c r="I13" s="58"/>
      <c r="J13" s="58"/>
      <c r="K13" s="59"/>
      <c r="L13" s="55">
        <f t="shared" si="2"/>
        <v>100</v>
      </c>
      <c r="M13" s="60">
        <f t="shared" ref="M13:M41" si="3">M12-SUM(B13:K13)</f>
        <v>2900</v>
      </c>
      <c r="N13" s="112"/>
      <c r="O13" s="113"/>
      <c r="P13" s="114"/>
    </row>
    <row r="14" spans="1:18" ht="13.5" customHeight="1">
      <c r="A14" s="57">
        <v>4</v>
      </c>
      <c r="B14" s="53">
        <v>100</v>
      </c>
      <c r="C14" s="58">
        <v>100</v>
      </c>
      <c r="D14" s="58"/>
      <c r="E14" s="58"/>
      <c r="F14" s="58"/>
      <c r="G14" s="58"/>
      <c r="H14" s="58"/>
      <c r="I14" s="58"/>
      <c r="J14" s="58"/>
      <c r="K14" s="59"/>
      <c r="L14" s="55">
        <f t="shared" si="2"/>
        <v>200</v>
      </c>
      <c r="M14" s="60">
        <f t="shared" si="3"/>
        <v>2700</v>
      </c>
      <c r="N14" s="112"/>
      <c r="O14" s="113"/>
      <c r="P14" s="114"/>
    </row>
    <row r="15" spans="1:18" ht="13.5" customHeight="1">
      <c r="A15" s="57">
        <v>5</v>
      </c>
      <c r="B15" s="53">
        <v>150</v>
      </c>
      <c r="C15" s="58"/>
      <c r="D15" s="58"/>
      <c r="E15" s="58"/>
      <c r="F15" s="58"/>
      <c r="G15" s="58"/>
      <c r="H15" s="58"/>
      <c r="I15" s="58"/>
      <c r="J15" s="58"/>
      <c r="K15" s="59"/>
      <c r="L15" s="55">
        <f t="shared" si="2"/>
        <v>150</v>
      </c>
      <c r="M15" s="60">
        <f t="shared" si="3"/>
        <v>2550</v>
      </c>
      <c r="N15" s="112"/>
      <c r="O15" s="113"/>
      <c r="P15" s="114"/>
    </row>
    <row r="16" spans="1:18" ht="13.5" customHeight="1">
      <c r="A16" s="57">
        <v>6</v>
      </c>
      <c r="B16" s="53">
        <v>100</v>
      </c>
      <c r="C16" s="58"/>
      <c r="D16" s="58"/>
      <c r="E16" s="58"/>
      <c r="F16" s="58"/>
      <c r="G16" s="58"/>
      <c r="H16" s="58"/>
      <c r="I16" s="58"/>
      <c r="J16" s="58"/>
      <c r="K16" s="59"/>
      <c r="L16" s="55">
        <f t="shared" si="2"/>
        <v>100</v>
      </c>
      <c r="M16" s="60">
        <f t="shared" si="3"/>
        <v>2450</v>
      </c>
      <c r="N16" s="112"/>
      <c r="O16" s="113"/>
      <c r="P16" s="114"/>
    </row>
    <row r="17" spans="1:16" ht="13.5" customHeight="1">
      <c r="A17" s="57">
        <v>7</v>
      </c>
      <c r="B17" s="53">
        <v>100</v>
      </c>
      <c r="C17" s="58"/>
      <c r="D17" s="58"/>
      <c r="E17" s="58"/>
      <c r="F17" s="58"/>
      <c r="G17" s="58"/>
      <c r="H17" s="58"/>
      <c r="I17" s="58"/>
      <c r="J17" s="58"/>
      <c r="K17" s="59"/>
      <c r="L17" s="55">
        <f t="shared" si="2"/>
        <v>100</v>
      </c>
      <c r="M17" s="60">
        <f t="shared" si="3"/>
        <v>2350</v>
      </c>
      <c r="N17" s="112"/>
      <c r="O17" s="113"/>
      <c r="P17" s="114"/>
    </row>
    <row r="18" spans="1:16" ht="13.5" customHeight="1">
      <c r="A18" s="57">
        <v>8</v>
      </c>
      <c r="B18" s="53">
        <v>100</v>
      </c>
      <c r="C18" s="58"/>
      <c r="D18" s="58"/>
      <c r="E18" s="58"/>
      <c r="F18" s="58"/>
      <c r="G18" s="58"/>
      <c r="H18" s="58"/>
      <c r="I18" s="58"/>
      <c r="J18" s="58"/>
      <c r="K18" s="59"/>
      <c r="L18" s="55">
        <f t="shared" si="2"/>
        <v>100</v>
      </c>
      <c r="M18" s="60">
        <f t="shared" si="3"/>
        <v>2250</v>
      </c>
      <c r="N18" s="112"/>
      <c r="O18" s="113"/>
      <c r="P18" s="114"/>
    </row>
    <row r="19" spans="1:16" ht="13.5" customHeight="1">
      <c r="A19" s="57">
        <v>9</v>
      </c>
      <c r="B19" s="53">
        <v>100</v>
      </c>
      <c r="C19" s="58">
        <v>300</v>
      </c>
      <c r="D19" s="58"/>
      <c r="E19" s="58"/>
      <c r="F19" s="58"/>
      <c r="G19" s="58"/>
      <c r="H19" s="58"/>
      <c r="I19" s="58"/>
      <c r="J19" s="58"/>
      <c r="K19" s="59"/>
      <c r="L19" s="55">
        <f t="shared" si="2"/>
        <v>400</v>
      </c>
      <c r="M19" s="60">
        <f t="shared" si="3"/>
        <v>1850</v>
      </c>
      <c r="N19" s="112"/>
      <c r="O19" s="113"/>
      <c r="P19" s="114"/>
    </row>
    <row r="20" spans="1:16" ht="13.5" customHeight="1">
      <c r="A20" s="57">
        <v>10</v>
      </c>
      <c r="B20" s="53">
        <v>100</v>
      </c>
      <c r="C20" s="58"/>
      <c r="D20" s="58"/>
      <c r="E20" s="58"/>
      <c r="F20" s="58"/>
      <c r="G20" s="58"/>
      <c r="H20" s="58"/>
      <c r="I20" s="58"/>
      <c r="J20" s="58"/>
      <c r="K20" s="59"/>
      <c r="L20" s="55">
        <f t="shared" si="2"/>
        <v>100</v>
      </c>
      <c r="M20" s="60">
        <f t="shared" si="3"/>
        <v>1750</v>
      </c>
      <c r="N20" s="112"/>
      <c r="O20" s="113"/>
      <c r="P20" s="114"/>
    </row>
    <row r="21" spans="1:16" ht="13.5" customHeight="1">
      <c r="A21" s="57">
        <v>11</v>
      </c>
      <c r="B21" s="53">
        <v>100</v>
      </c>
      <c r="C21" s="58"/>
      <c r="D21" s="58"/>
      <c r="E21" s="58"/>
      <c r="F21" s="58"/>
      <c r="G21" s="58"/>
      <c r="H21" s="58"/>
      <c r="I21" s="58"/>
      <c r="J21" s="58"/>
      <c r="K21" s="59"/>
      <c r="L21" s="55">
        <f t="shared" si="2"/>
        <v>100</v>
      </c>
      <c r="M21" s="60">
        <f t="shared" si="3"/>
        <v>1650</v>
      </c>
      <c r="N21" s="112"/>
      <c r="O21" s="113"/>
      <c r="P21" s="114"/>
    </row>
    <row r="22" spans="1:16" ht="13.5" customHeight="1">
      <c r="A22" s="57">
        <v>12</v>
      </c>
      <c r="B22" s="53">
        <v>200</v>
      </c>
      <c r="C22" s="58"/>
      <c r="D22" s="58"/>
      <c r="E22" s="58"/>
      <c r="F22" s="58"/>
      <c r="G22" s="58"/>
      <c r="H22" s="58"/>
      <c r="I22" s="58"/>
      <c r="J22" s="58"/>
      <c r="K22" s="59"/>
      <c r="L22" s="55">
        <f t="shared" si="2"/>
        <v>200</v>
      </c>
      <c r="M22" s="60">
        <f t="shared" si="3"/>
        <v>1450</v>
      </c>
      <c r="N22" s="112"/>
      <c r="O22" s="113"/>
      <c r="P22" s="114"/>
    </row>
    <row r="23" spans="1:16" ht="13.5" customHeight="1">
      <c r="A23" s="57">
        <v>13</v>
      </c>
      <c r="B23" s="53">
        <v>100</v>
      </c>
      <c r="C23" s="58"/>
      <c r="D23" s="58"/>
      <c r="E23" s="58"/>
      <c r="F23" s="58"/>
      <c r="G23" s="58"/>
      <c r="H23" s="58"/>
      <c r="I23" s="58"/>
      <c r="J23" s="58"/>
      <c r="K23" s="59"/>
      <c r="L23" s="55">
        <f t="shared" si="2"/>
        <v>100</v>
      </c>
      <c r="M23" s="60">
        <f t="shared" si="3"/>
        <v>1350</v>
      </c>
      <c r="N23" s="112"/>
      <c r="O23" s="113"/>
      <c r="P23" s="114"/>
    </row>
    <row r="24" spans="1:16" ht="13.5" customHeight="1">
      <c r="A24" s="57">
        <v>14</v>
      </c>
      <c r="B24" s="53">
        <v>100</v>
      </c>
      <c r="C24" s="58"/>
      <c r="D24" s="58"/>
      <c r="E24" s="58"/>
      <c r="F24" s="58"/>
      <c r="G24" s="58"/>
      <c r="H24" s="58"/>
      <c r="I24" s="58"/>
      <c r="J24" s="58"/>
      <c r="K24" s="59"/>
      <c r="L24" s="55">
        <f t="shared" si="2"/>
        <v>100</v>
      </c>
      <c r="M24" s="60">
        <f t="shared" si="3"/>
        <v>1250</v>
      </c>
      <c r="N24" s="112"/>
      <c r="O24" s="113"/>
      <c r="P24" s="114"/>
    </row>
    <row r="25" spans="1:16" ht="13.5" customHeight="1">
      <c r="A25" s="57">
        <v>15</v>
      </c>
      <c r="B25" s="53">
        <v>100</v>
      </c>
      <c r="C25" s="58"/>
      <c r="D25" s="58"/>
      <c r="E25" s="58"/>
      <c r="F25" s="58"/>
      <c r="G25" s="58"/>
      <c r="H25" s="58"/>
      <c r="I25" s="58"/>
      <c r="J25" s="58"/>
      <c r="K25" s="59"/>
      <c r="L25" s="55">
        <f t="shared" si="2"/>
        <v>100</v>
      </c>
      <c r="M25" s="60">
        <f t="shared" si="3"/>
        <v>1150</v>
      </c>
      <c r="N25" s="112"/>
      <c r="O25" s="113"/>
      <c r="P25" s="114"/>
    </row>
    <row r="26" spans="1:16" ht="13.5" customHeight="1">
      <c r="A26" s="57">
        <v>16</v>
      </c>
      <c r="B26" s="53">
        <v>100</v>
      </c>
      <c r="C26" s="58"/>
      <c r="D26" s="58"/>
      <c r="E26" s="58"/>
      <c r="F26" s="58"/>
      <c r="G26" s="58"/>
      <c r="H26" s="58"/>
      <c r="I26" s="58"/>
      <c r="J26" s="58"/>
      <c r="K26" s="59"/>
      <c r="L26" s="55">
        <f t="shared" si="2"/>
        <v>100</v>
      </c>
      <c r="M26" s="60">
        <f t="shared" si="3"/>
        <v>1050</v>
      </c>
      <c r="N26" s="112"/>
      <c r="O26" s="113"/>
      <c r="P26" s="114"/>
    </row>
    <row r="27" spans="1:16" ht="13.5" customHeight="1">
      <c r="A27" s="57">
        <v>17</v>
      </c>
      <c r="B27" s="53">
        <v>100</v>
      </c>
      <c r="C27" s="58"/>
      <c r="D27" s="58"/>
      <c r="E27" s="58"/>
      <c r="F27" s="58"/>
      <c r="G27" s="58"/>
      <c r="H27" s="58"/>
      <c r="I27" s="58"/>
      <c r="J27" s="58"/>
      <c r="K27" s="59"/>
      <c r="L27" s="55">
        <f t="shared" si="2"/>
        <v>100</v>
      </c>
      <c r="M27" s="60">
        <f t="shared" si="3"/>
        <v>950</v>
      </c>
      <c r="N27" s="112"/>
      <c r="O27" s="113"/>
      <c r="P27" s="114"/>
    </row>
    <row r="28" spans="1:16" ht="13.5" customHeight="1">
      <c r="A28" s="57">
        <v>18</v>
      </c>
      <c r="B28" s="53">
        <v>100</v>
      </c>
      <c r="C28" s="58"/>
      <c r="D28" s="58"/>
      <c r="E28" s="58"/>
      <c r="F28" s="58"/>
      <c r="G28" s="58"/>
      <c r="H28" s="58"/>
      <c r="I28" s="58"/>
      <c r="J28" s="58"/>
      <c r="K28" s="59"/>
      <c r="L28" s="55">
        <f t="shared" si="2"/>
        <v>100</v>
      </c>
      <c r="M28" s="60">
        <f t="shared" si="3"/>
        <v>850</v>
      </c>
      <c r="N28" s="112"/>
      <c r="O28" s="113"/>
      <c r="P28" s="114"/>
    </row>
    <row r="29" spans="1:16" ht="13.5" customHeight="1">
      <c r="A29" s="57">
        <v>19</v>
      </c>
      <c r="B29" s="53">
        <v>100</v>
      </c>
      <c r="C29" s="58"/>
      <c r="D29" s="58"/>
      <c r="E29" s="58"/>
      <c r="F29" s="58"/>
      <c r="G29" s="58"/>
      <c r="H29" s="58"/>
      <c r="I29" s="58"/>
      <c r="J29" s="58"/>
      <c r="K29" s="59"/>
      <c r="L29" s="55">
        <f t="shared" si="2"/>
        <v>100</v>
      </c>
      <c r="M29" s="60">
        <f t="shared" si="3"/>
        <v>750</v>
      </c>
      <c r="N29" s="112"/>
      <c r="O29" s="113"/>
      <c r="P29" s="114"/>
    </row>
    <row r="30" spans="1:16" ht="13.5" customHeight="1">
      <c r="A30" s="57">
        <v>20</v>
      </c>
      <c r="B30" s="53">
        <v>100</v>
      </c>
      <c r="C30" s="58"/>
      <c r="D30" s="58"/>
      <c r="E30" s="58"/>
      <c r="F30" s="58"/>
      <c r="G30" s="58"/>
      <c r="H30" s="58"/>
      <c r="I30" s="58"/>
      <c r="J30" s="58"/>
      <c r="K30" s="59"/>
      <c r="L30" s="55">
        <f t="shared" si="2"/>
        <v>100</v>
      </c>
      <c r="M30" s="60">
        <f t="shared" si="3"/>
        <v>650</v>
      </c>
      <c r="N30" s="112"/>
      <c r="O30" s="113"/>
      <c r="P30" s="114"/>
    </row>
    <row r="31" spans="1:16" ht="13.5" customHeight="1">
      <c r="A31" s="57">
        <v>21</v>
      </c>
      <c r="B31" s="53">
        <v>400</v>
      </c>
      <c r="C31" s="58"/>
      <c r="D31" s="58"/>
      <c r="E31" s="58"/>
      <c r="F31" s="58"/>
      <c r="G31" s="58"/>
      <c r="H31" s="58"/>
      <c r="I31" s="58"/>
      <c r="J31" s="58"/>
      <c r="K31" s="59"/>
      <c r="L31" s="55">
        <f t="shared" si="2"/>
        <v>400</v>
      </c>
      <c r="M31" s="60">
        <f t="shared" si="3"/>
        <v>250</v>
      </c>
      <c r="N31" s="112"/>
      <c r="O31" s="113"/>
      <c r="P31" s="114"/>
    </row>
    <row r="32" spans="1:16" ht="13.5" customHeight="1">
      <c r="A32" s="57">
        <v>22</v>
      </c>
      <c r="B32" s="53">
        <v>100</v>
      </c>
      <c r="C32" s="58"/>
      <c r="D32" s="58"/>
      <c r="E32" s="58"/>
      <c r="F32" s="58"/>
      <c r="G32" s="58"/>
      <c r="H32" s="58"/>
      <c r="I32" s="58"/>
      <c r="J32" s="58"/>
      <c r="K32" s="59"/>
      <c r="L32" s="55">
        <f t="shared" si="2"/>
        <v>100</v>
      </c>
      <c r="M32" s="60">
        <f t="shared" si="3"/>
        <v>150</v>
      </c>
      <c r="N32" s="112"/>
      <c r="O32" s="113"/>
      <c r="P32" s="114"/>
    </row>
    <row r="33" spans="1:16" ht="13.5" customHeight="1">
      <c r="A33" s="57">
        <v>23</v>
      </c>
      <c r="B33" s="53">
        <v>100</v>
      </c>
      <c r="C33" s="58"/>
      <c r="D33" s="58"/>
      <c r="E33" s="58"/>
      <c r="F33" s="58"/>
      <c r="G33" s="58"/>
      <c r="H33" s="58"/>
      <c r="I33" s="58"/>
      <c r="J33" s="58"/>
      <c r="K33" s="59"/>
      <c r="L33" s="55">
        <f t="shared" si="2"/>
        <v>100</v>
      </c>
      <c r="M33" s="60">
        <f t="shared" si="3"/>
        <v>50</v>
      </c>
      <c r="N33" s="112"/>
      <c r="O33" s="113"/>
      <c r="P33" s="114"/>
    </row>
    <row r="34" spans="1:16" ht="13.5" customHeight="1">
      <c r="A34" s="57">
        <v>24</v>
      </c>
      <c r="B34" s="53">
        <v>100</v>
      </c>
      <c r="C34" s="58"/>
      <c r="D34" s="58"/>
      <c r="E34" s="58"/>
      <c r="F34" s="58"/>
      <c r="G34" s="58"/>
      <c r="H34" s="58"/>
      <c r="I34" s="58"/>
      <c r="J34" s="58"/>
      <c r="K34" s="59"/>
      <c r="L34" s="55">
        <f t="shared" si="2"/>
        <v>100</v>
      </c>
      <c r="M34" s="60">
        <f t="shared" si="3"/>
        <v>-50</v>
      </c>
      <c r="N34" s="112"/>
      <c r="O34" s="113"/>
      <c r="P34" s="114"/>
    </row>
    <row r="35" spans="1:16" ht="13.5" customHeight="1">
      <c r="A35" s="57">
        <v>25</v>
      </c>
      <c r="B35" s="53">
        <v>100</v>
      </c>
      <c r="C35" s="58"/>
      <c r="D35" s="58"/>
      <c r="E35" s="58"/>
      <c r="F35" s="58"/>
      <c r="G35" s="58"/>
      <c r="H35" s="58"/>
      <c r="I35" s="58"/>
      <c r="J35" s="58"/>
      <c r="K35" s="59"/>
      <c r="L35" s="55">
        <f t="shared" si="2"/>
        <v>100</v>
      </c>
      <c r="M35" s="60">
        <f t="shared" si="3"/>
        <v>-150</v>
      </c>
      <c r="N35" s="112"/>
      <c r="O35" s="113"/>
      <c r="P35" s="114"/>
    </row>
    <row r="36" spans="1:16" ht="13.5" customHeight="1">
      <c r="A36" s="57">
        <v>26</v>
      </c>
      <c r="B36" s="53">
        <v>100</v>
      </c>
      <c r="C36" s="58"/>
      <c r="D36" s="58"/>
      <c r="E36" s="58"/>
      <c r="F36" s="58"/>
      <c r="G36" s="58"/>
      <c r="H36" s="58"/>
      <c r="I36" s="58"/>
      <c r="J36" s="58"/>
      <c r="K36" s="59"/>
      <c r="L36" s="55">
        <f t="shared" si="2"/>
        <v>100</v>
      </c>
      <c r="M36" s="60">
        <f t="shared" si="3"/>
        <v>-250</v>
      </c>
      <c r="N36" s="112"/>
      <c r="O36" s="113"/>
      <c r="P36" s="114"/>
    </row>
    <row r="37" spans="1:16" ht="13.5" customHeight="1">
      <c r="A37" s="57">
        <v>27</v>
      </c>
      <c r="B37" s="53"/>
      <c r="C37" s="58"/>
      <c r="D37" s="58"/>
      <c r="E37" s="58"/>
      <c r="F37" s="58"/>
      <c r="G37" s="58"/>
      <c r="H37" s="58"/>
      <c r="I37" s="58"/>
      <c r="J37" s="58"/>
      <c r="K37" s="59"/>
      <c r="L37" s="55" t="str">
        <f t="shared" si="2"/>
        <v xml:space="preserve"> </v>
      </c>
      <c r="M37" s="60">
        <f t="shared" si="3"/>
        <v>-250</v>
      </c>
      <c r="N37" s="112"/>
      <c r="O37" s="113"/>
      <c r="P37" s="114"/>
    </row>
    <row r="38" spans="1:16" ht="13.5" customHeight="1">
      <c r="A38" s="57">
        <v>28</v>
      </c>
      <c r="B38" s="53"/>
      <c r="C38" s="58"/>
      <c r="D38" s="58"/>
      <c r="E38" s="58"/>
      <c r="F38" s="58"/>
      <c r="G38" s="58"/>
      <c r="H38" s="58"/>
      <c r="I38" s="58"/>
      <c r="J38" s="58"/>
      <c r="K38" s="59"/>
      <c r="L38" s="55" t="str">
        <f t="shared" si="2"/>
        <v xml:space="preserve"> </v>
      </c>
      <c r="M38" s="60">
        <f t="shared" si="3"/>
        <v>-250</v>
      </c>
      <c r="N38" s="112"/>
      <c r="O38" s="113"/>
      <c r="P38" s="114"/>
    </row>
    <row r="39" spans="1:16" ht="13.5" customHeight="1">
      <c r="A39" s="57">
        <v>29</v>
      </c>
      <c r="B39" s="53"/>
      <c r="C39" s="58"/>
      <c r="D39" s="58"/>
      <c r="E39" s="58"/>
      <c r="F39" s="58"/>
      <c r="G39" s="58"/>
      <c r="H39" s="58"/>
      <c r="I39" s="58"/>
      <c r="J39" s="58"/>
      <c r="K39" s="59"/>
      <c r="L39" s="55" t="str">
        <f t="shared" si="2"/>
        <v xml:space="preserve"> </v>
      </c>
      <c r="M39" s="60">
        <f t="shared" si="3"/>
        <v>-250</v>
      </c>
      <c r="N39" s="112"/>
      <c r="O39" s="113"/>
      <c r="P39" s="114"/>
    </row>
    <row r="40" spans="1:16" ht="13.5" customHeight="1">
      <c r="A40" s="57">
        <v>30</v>
      </c>
      <c r="B40" s="53"/>
      <c r="C40" s="58"/>
      <c r="D40" s="58"/>
      <c r="E40" s="58"/>
      <c r="F40" s="58"/>
      <c r="G40" s="58"/>
      <c r="H40" s="58"/>
      <c r="I40" s="58"/>
      <c r="J40" s="58"/>
      <c r="K40" s="59"/>
      <c r="L40" s="55" t="str">
        <f t="shared" si="2"/>
        <v xml:space="preserve"> </v>
      </c>
      <c r="M40" s="60">
        <f t="shared" si="3"/>
        <v>-250</v>
      </c>
      <c r="N40" s="112"/>
      <c r="O40" s="113"/>
      <c r="P40" s="114"/>
    </row>
    <row r="41" spans="1:16" ht="13.5" customHeight="1">
      <c r="A41" s="61">
        <v>31</v>
      </c>
      <c r="B41" s="62"/>
      <c r="C41" s="63"/>
      <c r="D41" s="63"/>
      <c r="E41" s="63"/>
      <c r="F41" s="63"/>
      <c r="G41" s="63"/>
      <c r="H41" s="63"/>
      <c r="I41" s="63"/>
      <c r="J41" s="63"/>
      <c r="K41" s="64"/>
      <c r="L41" s="65" t="str">
        <f t="shared" si="2"/>
        <v xml:space="preserve"> </v>
      </c>
      <c r="M41" s="66">
        <f t="shared" si="3"/>
        <v>-250</v>
      </c>
      <c r="N41" s="115"/>
      <c r="O41" s="116"/>
      <c r="P41" s="117"/>
    </row>
    <row r="42" spans="1:16" ht="13.5" customHeight="1">
      <c r="A42" s="67" t="s">
        <v>26</v>
      </c>
      <c r="B42" s="68">
        <f>IF(SUM(B11:B41)=0,"",SUM(B11:B41))</f>
        <v>3050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3450</v>
      </c>
      <c r="M42" s="71">
        <v>0</v>
      </c>
      <c r="N42" s="118"/>
      <c r="O42" s="118"/>
      <c r="P42" s="118"/>
    </row>
    <row r="43" spans="1:16" ht="13.5" customHeight="1">
      <c r="A43" s="67" t="s">
        <v>27</v>
      </c>
      <c r="B43" s="68">
        <f>'Ngan sach'!D22</f>
        <v>3000</v>
      </c>
      <c r="C43" s="68">
        <f>'Ngan sach'!D23</f>
        <v>200</v>
      </c>
      <c r="D43" s="68">
        <f>'Ngan sach'!D24</f>
        <v>0</v>
      </c>
      <c r="E43" s="68">
        <f>'Ngan sach'!D25</f>
        <v>0</v>
      </c>
      <c r="F43" s="68">
        <f>'Ngan sach'!D26</f>
        <v>0</v>
      </c>
      <c r="G43" s="68">
        <f>'Ngan sach'!D27</f>
        <v>0</v>
      </c>
      <c r="H43" s="68">
        <f>'Ngan sach'!D28</f>
        <v>0</v>
      </c>
      <c r="I43" s="68"/>
      <c r="J43" s="68"/>
      <c r="K43" s="69"/>
      <c r="L43" s="70">
        <f>SUM(B43:K43)</f>
        <v>3200</v>
      </c>
      <c r="M43" s="72">
        <v>0</v>
      </c>
      <c r="N43" s="111"/>
      <c r="O43" s="111"/>
      <c r="P43" s="111"/>
    </row>
    <row r="44" spans="1:16" ht="13.5" customHeight="1">
      <c r="A44" s="67" t="s">
        <v>24</v>
      </c>
      <c r="B44" s="68">
        <f>B43-SUM(B11:B41)</f>
        <v>-50</v>
      </c>
      <c r="C44" s="68">
        <f t="shared" ref="C44:L44" si="5">C43-SUM(C11:C41)</f>
        <v>-200</v>
      </c>
      <c r="D44" s="68">
        <f t="shared" si="5"/>
        <v>0</v>
      </c>
      <c r="E44" s="68">
        <f t="shared" si="5"/>
        <v>0</v>
      </c>
      <c r="F44" s="68">
        <f t="shared" si="5"/>
        <v>0</v>
      </c>
      <c r="G44" s="68">
        <f t="shared" si="5"/>
        <v>0</v>
      </c>
      <c r="H44" s="68">
        <f t="shared" si="5"/>
        <v>0</v>
      </c>
      <c r="I44" s="68"/>
      <c r="J44" s="68"/>
      <c r="K44" s="69"/>
      <c r="L44" s="70">
        <f t="shared" si="5"/>
        <v>-250</v>
      </c>
      <c r="M44" s="72">
        <v>0</v>
      </c>
      <c r="N44" s="111"/>
      <c r="O44" s="111"/>
      <c r="P44" s="111"/>
    </row>
    <row r="46" spans="1:16" ht="13.5" customHeight="1">
      <c r="A46" s="48" t="s">
        <v>28</v>
      </c>
      <c r="B46" s="49"/>
      <c r="C46" s="84"/>
      <c r="D46" s="48" t="s">
        <v>33</v>
      </c>
      <c r="E46" s="49"/>
      <c r="F46" s="84"/>
      <c r="G46" s="48" t="s">
        <v>29</v>
      </c>
      <c r="H46" s="49"/>
      <c r="I46" s="84"/>
      <c r="J46" s="48" t="s">
        <v>34</v>
      </c>
      <c r="K46" s="49"/>
      <c r="L46" s="86"/>
      <c r="M46" s="48" t="s">
        <v>64</v>
      </c>
      <c r="N46" s="49"/>
    </row>
    <row r="47" spans="1:16" ht="13.5" customHeight="1">
      <c r="A47" s="75" t="str">
        <f>IF('Ngan sach'!$C$14=0," ",'Ngan sach'!$C$14)</f>
        <v>Thuê nhà</v>
      </c>
      <c r="B47" s="76">
        <v>2500</v>
      </c>
      <c r="C47" s="74"/>
      <c r="D47" s="75" t="str">
        <f>IF('Ngan sach'!$C$41=0," ",'Ngan sach'!$C$41)</f>
        <v>Vay Mua nhà</v>
      </c>
      <c r="E47" s="76"/>
      <c r="F47" s="74"/>
      <c r="G47" s="75" t="str">
        <f>IF('Ngan sach'!$C$33=0," ",'Ngan sach'!$C$33)</f>
        <v>Đi lại + về quê</v>
      </c>
      <c r="H47" s="76">
        <v>1000</v>
      </c>
      <c r="I47" s="74"/>
      <c r="J47" s="75" t="str">
        <f>IF('Ngan sach'!$C$49=0," ",'Ngan sach'!$C$49)</f>
        <v>TK Ngân hàng</v>
      </c>
      <c r="K47" s="76">
        <v>9000</v>
      </c>
      <c r="L47" s="85"/>
      <c r="M47" s="75" t="str">
        <f>IF('Ngan sach'!$C$6=0," ",'Ngan sach'!$C$6)</f>
        <v>Lương &amp; Thưởng</v>
      </c>
      <c r="N47" s="76">
        <v>16725</v>
      </c>
    </row>
    <row r="48" spans="1:16" ht="13.5" customHeight="1">
      <c r="A48" s="77" t="str">
        <f>IF('Ngan sach'!$C$15=0," ",'Ngan sach'!$C$15)</f>
        <v>Điện thoại</v>
      </c>
      <c r="B48" s="78">
        <v>200</v>
      </c>
      <c r="C48" s="74"/>
      <c r="D48" s="77" t="str">
        <f>IF('Ngan sach'!$C$42=0," ",'Ngan sach'!$C$42)</f>
        <v>Mua xe</v>
      </c>
      <c r="E48" s="78"/>
      <c r="F48" s="74"/>
      <c r="G48" s="77" t="str">
        <f>IF('Ngan sach'!$C$34=0," ",'Ngan sach'!$C$34)</f>
        <v>Khám bệnh</v>
      </c>
      <c r="H48" s="78">
        <v>500</v>
      </c>
      <c r="I48" s="74"/>
      <c r="J48" s="77" t="str">
        <f>IF('Ngan sach'!$C$50=0," ",'Ngan sach'!$C$50)</f>
        <v>Bảo hiểm</v>
      </c>
      <c r="K48" s="78"/>
      <c r="L48" s="85"/>
      <c r="M48" s="77" t="str">
        <f>IF('Ngan sach'!$C$7=0," ",'Ngan sach'!$C$7)</f>
        <v>Ngoài giờ</v>
      </c>
      <c r="N48" s="78">
        <v>2000</v>
      </c>
    </row>
    <row r="49" spans="1:14" ht="13.5" customHeight="1">
      <c r="A49" s="77" t="str">
        <f>IF('Ngan sach'!$C$16=0," ",'Ngan sach'!$C$16)</f>
        <v>Mạng internet</v>
      </c>
      <c r="B49" s="78">
        <v>200</v>
      </c>
      <c r="C49" s="74"/>
      <c r="D49" s="77" t="str">
        <f>IF('Ngan sach'!$C$43=0," ",'Ngan sach'!$C$43)</f>
        <v>Vay nợ cá nhân</v>
      </c>
      <c r="E49" s="78"/>
      <c r="F49" s="74"/>
      <c r="G49" s="77" t="str">
        <f>IF('Ngan sach'!$C$35=0," ",'Ngan sach'!$C$35)</f>
        <v>Du lịch</v>
      </c>
      <c r="H49" s="78"/>
      <c r="I49" s="74"/>
      <c r="J49" s="77" t="str">
        <f>IF('Ngan sach'!$C$51=0," ",'Ngan sach'!$C$51)</f>
        <v>Đầu tư</v>
      </c>
      <c r="K49" s="78"/>
      <c r="L49" s="79"/>
      <c r="M49" s="77" t="str">
        <f>IF('Ngan sach'!$C$8=0," ",'Ngan sach'!$C$8)</f>
        <v>Lãi</v>
      </c>
      <c r="N49" s="78"/>
    </row>
    <row r="50" spans="1:14" ht="13.5" customHeight="1">
      <c r="A50" s="77" t="str">
        <f>IF('Ngan sach'!$C$17=0," ",'Ngan sach'!$C$17)</f>
        <v>Tiền học cho con</v>
      </c>
      <c r="B50" s="78">
        <v>1655</v>
      </c>
      <c r="C50" s="74"/>
      <c r="D50" s="77" t="str">
        <f>IF('Ngan sach'!$C$44=0," ",'Ngan sach'!$C$44)</f>
        <v>Thẻ tín dụng</v>
      </c>
      <c r="E50" s="78"/>
      <c r="F50" s="74"/>
      <c r="G50" s="77" t="str">
        <f>IF('Ngan sach'!$C$36=0," ",'Ngan sach'!$C$36)</f>
        <v>Khác</v>
      </c>
      <c r="H50" s="78"/>
      <c r="I50" s="74"/>
      <c r="J50" s="77"/>
      <c r="K50" s="78"/>
      <c r="L50" s="79"/>
      <c r="M50" s="77" t="str">
        <f>IF('Ngan sach'!$C$9=0," ",'Ngan sach'!$C$8)</f>
        <v xml:space="preserve"> </v>
      </c>
      <c r="N50" s="78"/>
    </row>
    <row r="51" spans="1:14" ht="13.5" customHeight="1">
      <c r="A51" s="80" t="str">
        <f>IF('Ngan sach'!$C$18=0," ",'Ngan sach'!$C$18)</f>
        <v xml:space="preserve"> </v>
      </c>
      <c r="B51" s="81"/>
      <c r="C51" s="74"/>
      <c r="D51" s="80" t="str">
        <f>IF('Ngan sach'!$C$45=0," ",'Ngan sach'!$C$45)</f>
        <v xml:space="preserve"> </v>
      </c>
      <c r="E51" s="81"/>
      <c r="F51" s="74"/>
      <c r="G51" s="80" t="str">
        <f>IF('Ngan sach'!$C$37=0," ",'Ngan sach'!$C$37)</f>
        <v xml:space="preserve"> </v>
      </c>
      <c r="H51" s="81"/>
      <c r="I51" s="74"/>
      <c r="J51" s="80"/>
      <c r="K51" s="81"/>
      <c r="L51" s="79"/>
      <c r="M51" s="80"/>
      <c r="N51" s="81"/>
    </row>
    <row r="52" spans="1:14" ht="13.5" customHeight="1">
      <c r="A52" s="82" t="s">
        <v>32</v>
      </c>
      <c r="B52" s="71">
        <f>SUM(B47:B51)</f>
        <v>4555</v>
      </c>
      <c r="C52" s="74"/>
      <c r="D52" s="82" t="s">
        <v>32</v>
      </c>
      <c r="E52" s="71">
        <f>SUM(E47:E51)</f>
        <v>0</v>
      </c>
      <c r="F52" s="74"/>
      <c r="G52" s="82" t="s">
        <v>32</v>
      </c>
      <c r="H52" s="71">
        <f>SUM(H47:H51)</f>
        <v>1500</v>
      </c>
      <c r="I52" s="74"/>
      <c r="J52" s="82" t="s">
        <v>32</v>
      </c>
      <c r="K52" s="71">
        <f>SUM(K47:K51)</f>
        <v>9000</v>
      </c>
      <c r="L52" s="74"/>
      <c r="M52" s="82" t="s">
        <v>32</v>
      </c>
      <c r="N52" s="71">
        <f>SUM(N47:N50)</f>
        <v>18725</v>
      </c>
    </row>
    <row r="53" spans="1:14" ht="13.5" customHeight="1">
      <c r="A53" s="82" t="s">
        <v>27</v>
      </c>
      <c r="B53" s="71">
        <f>+'Ngan sach'!D19</f>
        <v>4975</v>
      </c>
      <c r="C53" s="74"/>
      <c r="D53" s="82" t="s">
        <v>27</v>
      </c>
      <c r="E53" s="71">
        <f>+'Ngan sach'!D46</f>
        <v>0</v>
      </c>
      <c r="F53" s="74"/>
      <c r="G53" s="82" t="s">
        <v>27</v>
      </c>
      <c r="H53" s="71">
        <f>+'Ngan sach'!D38</f>
        <v>1700</v>
      </c>
      <c r="I53" s="74"/>
      <c r="J53" s="82" t="s">
        <v>27</v>
      </c>
      <c r="K53" s="71">
        <f>+'Ngan sach'!D53</f>
        <v>7625</v>
      </c>
      <c r="L53" s="74"/>
      <c r="M53" s="82" t="s">
        <v>27</v>
      </c>
      <c r="N53" s="71">
        <f>+'Ngan sach'!D11</f>
        <v>17500</v>
      </c>
    </row>
    <row r="54" spans="1:14" ht="13.5" customHeight="1">
      <c r="A54" s="82" t="s">
        <v>30</v>
      </c>
      <c r="B54" s="72">
        <f>B53-B52</f>
        <v>420</v>
      </c>
      <c r="C54" s="74"/>
      <c r="D54" s="82" t="s">
        <v>30</v>
      </c>
      <c r="E54" s="72">
        <f>E53-E52</f>
        <v>0</v>
      </c>
      <c r="F54" s="74"/>
      <c r="G54" s="82" t="s">
        <v>30</v>
      </c>
      <c r="H54" s="72">
        <f>H53-H52</f>
        <v>200</v>
      </c>
      <c r="I54" s="74"/>
      <c r="J54" s="82" t="s">
        <v>30</v>
      </c>
      <c r="K54" s="72">
        <f>K53-K52</f>
        <v>-1375</v>
      </c>
      <c r="L54" s="74"/>
      <c r="M54" s="82" t="s">
        <v>30</v>
      </c>
      <c r="N54" s="72">
        <f>N53-N52</f>
        <v>-1225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6">
    <mergeCell ref="J5:M7"/>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N12:N44 A11:P41 A47:B51 D47:E51 G47:H51 M47:N51 A6:H8 J47:K51">
    <cfRule type="expression" dxfId="46" priority="8">
      <formula>MOD(ROW(),2)=1</formula>
    </cfRule>
  </conditionalFormatting>
  <conditionalFormatting sqref="J5:M7">
    <cfRule type="expression" dxfId="45" priority="7">
      <formula>J5&lt;&gt;""</formula>
    </cfRule>
  </conditionalFormatting>
  <dataValidations xWindow="1212" yWindow="175"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P8 O45:P1048576 M46:N1048576 K8 A10:A1048576 G9:K10 H6:H8 A2:A4 L49:L1048576 B10:F10 I5 L45:L46 Q1:XFD1048576 L1:M4 N1:N45 L8:L10 M10 M45 F6:G7 B42:K1048576"/>
    <dataValidation allowBlank="1" showInputMessage="1" showErrorMessage="1" promptTitle="Taichinhcanhan.pro.vn" sqref="B11:K41 L11:M44 A1"/>
  </dataValidation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dimension ref="A1:R69"/>
  <sheetViews>
    <sheetView showGridLines="0" showRowColHeaders="0" zoomScaleNormal="100" workbookViewId="0">
      <pane ySplit="10" topLeftCell="A11" activePane="bottomLeft" state="frozen"/>
      <selection activeCell="G9" sqref="G9"/>
      <selection pane="bottomLeft"/>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customWidth="1"/>
    <col min="18" max="18" width="9.140625" style="35" customWidth="1"/>
    <col min="19" max="19" width="9.85546875" style="35" customWidth="1"/>
    <col min="20" max="16384" width="9.140625" style="35"/>
  </cols>
  <sheetData>
    <row r="1" spans="1:18" ht="13.5" customHeight="1">
      <c r="Q1" s="36" t="s">
        <v>0</v>
      </c>
      <c r="R1" s="37">
        <f>+N52</f>
        <v>21725</v>
      </c>
    </row>
    <row r="2" spans="1:18" ht="13.5" customHeight="1">
      <c r="Q2" s="36" t="s">
        <v>23</v>
      </c>
      <c r="R2" s="37">
        <f>+B52+E52+H52+K52+L42</f>
        <v>21555</v>
      </c>
    </row>
    <row r="3" spans="1:18" ht="13.5" customHeight="1">
      <c r="Q3" s="36" t="s">
        <v>30</v>
      </c>
      <c r="R3" s="37">
        <f>+R1-R2</f>
        <v>170</v>
      </c>
    </row>
    <row r="4" spans="1:18" ht="13.5" customHeight="1">
      <c r="Q4" s="36"/>
      <c r="R4" s="37"/>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CẢNH BÁO: CHI THƯỜNG XUYÊN + CHI BẤT THƯỜNG VƯỢT NGÂN SÁCH</v>
      </c>
      <c r="K5" s="119"/>
      <c r="L5" s="119"/>
      <c r="M5" s="119"/>
      <c r="Q5" s="36"/>
      <c r="R5" s="37"/>
    </row>
    <row r="6" spans="1:18" ht="13.5" customHeight="1">
      <c r="A6" s="83" t="s">
        <v>27</v>
      </c>
      <c r="B6" s="53">
        <f>+N53</f>
        <v>17500</v>
      </c>
      <c r="C6" s="53">
        <f>+L43</f>
        <v>3250</v>
      </c>
      <c r="D6" s="53">
        <f>+B53</f>
        <v>4975</v>
      </c>
      <c r="E6" s="53">
        <f>+H53</f>
        <v>1700</v>
      </c>
      <c r="F6" s="53">
        <f>+E53</f>
        <v>0</v>
      </c>
      <c r="G6" s="53">
        <f>+K53</f>
        <v>7575</v>
      </c>
      <c r="H6" s="53">
        <f>+B6-SUM(C6:G6)</f>
        <v>0</v>
      </c>
      <c r="J6" s="119"/>
      <c r="K6" s="119"/>
      <c r="L6" s="119"/>
      <c r="M6" s="119"/>
      <c r="Q6" s="36"/>
      <c r="R6" s="37"/>
    </row>
    <row r="7" spans="1:18" ht="13.5" customHeight="1">
      <c r="A7" s="83" t="s">
        <v>74</v>
      </c>
      <c r="B7" s="58">
        <f>+N52</f>
        <v>21725</v>
      </c>
      <c r="C7" s="58">
        <f>+L42</f>
        <v>3000</v>
      </c>
      <c r="D7" s="58">
        <f>+B52</f>
        <v>4555</v>
      </c>
      <c r="E7" s="58">
        <f>+H52</f>
        <v>2000</v>
      </c>
      <c r="F7" s="58">
        <f>+E52</f>
        <v>0</v>
      </c>
      <c r="G7" s="58">
        <f>+K52</f>
        <v>12000</v>
      </c>
      <c r="H7" s="53">
        <f t="shared" ref="H7" si="0">+B7-SUM(C7:G7)</f>
        <v>170</v>
      </c>
      <c r="J7" s="119"/>
      <c r="K7" s="119"/>
      <c r="L7" s="119"/>
      <c r="M7" s="119"/>
      <c r="Q7" s="36"/>
      <c r="R7" s="37"/>
    </row>
    <row r="8" spans="1:18" ht="13.5" customHeight="1">
      <c r="A8" s="83" t="s">
        <v>75</v>
      </c>
      <c r="B8" s="58">
        <f>+B6-B7</f>
        <v>-4225</v>
      </c>
      <c r="C8" s="58">
        <f t="shared" ref="C8:G8" si="1">+C6-C7</f>
        <v>250</v>
      </c>
      <c r="D8" s="58">
        <f t="shared" si="1"/>
        <v>420</v>
      </c>
      <c r="E8" s="58">
        <f t="shared" si="1"/>
        <v>-300</v>
      </c>
      <c r="F8" s="58">
        <f t="shared" si="1"/>
        <v>0</v>
      </c>
      <c r="G8" s="58">
        <f t="shared" si="1"/>
        <v>-4425</v>
      </c>
      <c r="H8" s="53"/>
      <c r="P8" s="94" t="s">
        <v>31</v>
      </c>
      <c r="Q8" s="36"/>
      <c r="R8" s="36"/>
    </row>
    <row r="9" spans="1:18" ht="13.5" customHeight="1">
      <c r="A9" s="42"/>
      <c r="B9" s="42"/>
      <c r="C9" s="42"/>
      <c r="D9" s="42"/>
      <c r="E9" s="42"/>
      <c r="F9" s="42"/>
      <c r="J9" s="39"/>
      <c r="K9" s="39"/>
      <c r="L9" s="39"/>
      <c r="M9" s="46"/>
      <c r="N9" s="44"/>
      <c r="P9" s="94"/>
    </row>
    <row r="10" spans="1:18" ht="18.75" customHeight="1">
      <c r="A10" s="51" t="s">
        <v>52</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3150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3050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2950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2450</v>
      </c>
      <c r="N14" s="124"/>
      <c r="O14" s="125"/>
      <c r="P14" s="126"/>
    </row>
    <row r="15" spans="1:18" ht="13.5" customHeight="1">
      <c r="A15" s="57">
        <v>5</v>
      </c>
      <c r="B15" s="53">
        <v>100</v>
      </c>
      <c r="C15" s="58"/>
      <c r="D15" s="58"/>
      <c r="E15" s="58"/>
      <c r="F15" s="58"/>
      <c r="G15" s="58"/>
      <c r="H15" s="58"/>
      <c r="I15" s="58"/>
      <c r="J15" s="58"/>
      <c r="K15" s="59"/>
      <c r="L15" s="55">
        <f t="shared" si="2"/>
        <v>100</v>
      </c>
      <c r="M15" s="60">
        <f t="shared" si="3"/>
        <v>2350</v>
      </c>
      <c r="N15" s="124"/>
      <c r="O15" s="125"/>
      <c r="P15" s="126"/>
    </row>
    <row r="16" spans="1:18" ht="13.5" customHeight="1">
      <c r="A16" s="57">
        <v>6</v>
      </c>
      <c r="B16" s="53">
        <v>100</v>
      </c>
      <c r="C16" s="58"/>
      <c r="D16" s="58"/>
      <c r="E16" s="58"/>
      <c r="F16" s="58"/>
      <c r="G16" s="58"/>
      <c r="H16" s="58"/>
      <c r="I16" s="58"/>
      <c r="J16" s="58"/>
      <c r="K16" s="59"/>
      <c r="L16" s="55">
        <f t="shared" si="2"/>
        <v>100</v>
      </c>
      <c r="M16" s="60">
        <f t="shared" si="3"/>
        <v>2250</v>
      </c>
      <c r="N16" s="124"/>
      <c r="O16" s="125"/>
      <c r="P16" s="126"/>
    </row>
    <row r="17" spans="1:16" ht="13.5" customHeight="1">
      <c r="A17" s="57">
        <v>7</v>
      </c>
      <c r="B17" s="53">
        <v>100</v>
      </c>
      <c r="C17" s="58"/>
      <c r="D17" s="58"/>
      <c r="E17" s="58"/>
      <c r="F17" s="58"/>
      <c r="G17" s="58"/>
      <c r="H17" s="58"/>
      <c r="I17" s="58"/>
      <c r="J17" s="58"/>
      <c r="K17" s="59"/>
      <c r="L17" s="55">
        <f t="shared" si="2"/>
        <v>100</v>
      </c>
      <c r="M17" s="60">
        <f t="shared" si="3"/>
        <v>2150</v>
      </c>
      <c r="N17" s="124"/>
      <c r="O17" s="125"/>
      <c r="P17" s="126"/>
    </row>
    <row r="18" spans="1:16" ht="13.5" customHeight="1">
      <c r="A18" s="57">
        <v>8</v>
      </c>
      <c r="B18" s="53">
        <v>100</v>
      </c>
      <c r="C18" s="58"/>
      <c r="D18" s="58"/>
      <c r="E18" s="58"/>
      <c r="F18" s="58"/>
      <c r="G18" s="58"/>
      <c r="H18" s="58"/>
      <c r="I18" s="58"/>
      <c r="J18" s="58"/>
      <c r="K18" s="59"/>
      <c r="L18" s="55">
        <f t="shared" si="2"/>
        <v>100</v>
      </c>
      <c r="M18" s="60">
        <f t="shared" si="3"/>
        <v>2050</v>
      </c>
      <c r="N18" s="124"/>
      <c r="O18" s="125"/>
      <c r="P18" s="126"/>
    </row>
    <row r="19" spans="1:16" ht="13.5" customHeight="1">
      <c r="A19" s="57">
        <v>9</v>
      </c>
      <c r="B19" s="53">
        <v>100</v>
      </c>
      <c r="C19" s="58"/>
      <c r="D19" s="58"/>
      <c r="E19" s="58"/>
      <c r="F19" s="58"/>
      <c r="G19" s="58"/>
      <c r="H19" s="58"/>
      <c r="I19" s="58"/>
      <c r="J19" s="58"/>
      <c r="K19" s="59"/>
      <c r="L19" s="55">
        <f t="shared" si="2"/>
        <v>100</v>
      </c>
      <c r="M19" s="60">
        <f t="shared" si="3"/>
        <v>1950</v>
      </c>
      <c r="N19" s="124"/>
      <c r="O19" s="125"/>
      <c r="P19" s="126"/>
    </row>
    <row r="20" spans="1:16" ht="13.5" customHeight="1">
      <c r="A20" s="57">
        <v>10</v>
      </c>
      <c r="B20" s="53">
        <v>100</v>
      </c>
      <c r="C20" s="58"/>
      <c r="D20" s="58"/>
      <c r="E20" s="58"/>
      <c r="F20" s="58"/>
      <c r="G20" s="58"/>
      <c r="H20" s="58"/>
      <c r="I20" s="58"/>
      <c r="J20" s="58"/>
      <c r="K20" s="59"/>
      <c r="L20" s="55">
        <f t="shared" si="2"/>
        <v>100</v>
      </c>
      <c r="M20" s="60">
        <f t="shared" si="3"/>
        <v>1850</v>
      </c>
      <c r="N20" s="124"/>
      <c r="O20" s="125"/>
      <c r="P20" s="126"/>
    </row>
    <row r="21" spans="1:16" ht="13.5" customHeight="1">
      <c r="A21" s="57">
        <v>11</v>
      </c>
      <c r="B21" s="53">
        <v>100</v>
      </c>
      <c r="C21" s="58"/>
      <c r="D21" s="58"/>
      <c r="E21" s="58"/>
      <c r="F21" s="58"/>
      <c r="G21" s="58"/>
      <c r="H21" s="58"/>
      <c r="I21" s="58"/>
      <c r="J21" s="58"/>
      <c r="K21" s="59"/>
      <c r="L21" s="55">
        <f t="shared" si="2"/>
        <v>100</v>
      </c>
      <c r="M21" s="60">
        <f t="shared" si="3"/>
        <v>1750</v>
      </c>
      <c r="N21" s="124"/>
      <c r="O21" s="125"/>
      <c r="P21" s="126"/>
    </row>
    <row r="22" spans="1:16" ht="13.5" customHeight="1">
      <c r="A22" s="57">
        <v>12</v>
      </c>
      <c r="B22" s="53">
        <v>100</v>
      </c>
      <c r="C22" s="58"/>
      <c r="D22" s="58"/>
      <c r="E22" s="58"/>
      <c r="F22" s="58"/>
      <c r="G22" s="58"/>
      <c r="H22" s="58"/>
      <c r="I22" s="58"/>
      <c r="J22" s="58"/>
      <c r="K22" s="59"/>
      <c r="L22" s="55">
        <f t="shared" si="2"/>
        <v>100</v>
      </c>
      <c r="M22" s="60">
        <f t="shared" si="3"/>
        <v>1650</v>
      </c>
      <c r="N22" s="124"/>
      <c r="O22" s="125"/>
      <c r="P22" s="126"/>
    </row>
    <row r="23" spans="1:16" ht="13.5" customHeight="1">
      <c r="A23" s="57">
        <v>13</v>
      </c>
      <c r="B23" s="53">
        <v>100</v>
      </c>
      <c r="C23" s="58"/>
      <c r="D23" s="58"/>
      <c r="E23" s="58"/>
      <c r="F23" s="58"/>
      <c r="G23" s="58"/>
      <c r="H23" s="58"/>
      <c r="I23" s="58"/>
      <c r="J23" s="58"/>
      <c r="K23" s="59"/>
      <c r="L23" s="55">
        <f t="shared" si="2"/>
        <v>100</v>
      </c>
      <c r="M23" s="60">
        <f t="shared" si="3"/>
        <v>1550</v>
      </c>
      <c r="N23" s="124"/>
      <c r="O23" s="125"/>
      <c r="P23" s="126"/>
    </row>
    <row r="24" spans="1:16" ht="13.5" customHeight="1">
      <c r="A24" s="57">
        <v>14</v>
      </c>
      <c r="B24" s="53">
        <v>100</v>
      </c>
      <c r="C24" s="58"/>
      <c r="D24" s="58"/>
      <c r="E24" s="58"/>
      <c r="F24" s="58"/>
      <c r="G24" s="58"/>
      <c r="H24" s="58"/>
      <c r="I24" s="58"/>
      <c r="J24" s="58"/>
      <c r="K24" s="59"/>
      <c r="L24" s="55">
        <f t="shared" si="2"/>
        <v>100</v>
      </c>
      <c r="M24" s="60">
        <f t="shared" si="3"/>
        <v>1450</v>
      </c>
      <c r="N24" s="124"/>
      <c r="O24" s="125"/>
      <c r="P24" s="126"/>
    </row>
    <row r="25" spans="1:16" ht="13.5" customHeight="1">
      <c r="A25" s="57">
        <v>15</v>
      </c>
      <c r="B25" s="53">
        <v>100</v>
      </c>
      <c r="C25" s="58"/>
      <c r="D25" s="58"/>
      <c r="E25" s="58"/>
      <c r="F25" s="58"/>
      <c r="G25" s="58"/>
      <c r="H25" s="58"/>
      <c r="I25" s="58"/>
      <c r="J25" s="58"/>
      <c r="K25" s="59"/>
      <c r="L25" s="55">
        <f t="shared" si="2"/>
        <v>100</v>
      </c>
      <c r="M25" s="60">
        <f t="shared" si="3"/>
        <v>1350</v>
      </c>
      <c r="N25" s="124"/>
      <c r="O25" s="125"/>
      <c r="P25" s="126"/>
    </row>
    <row r="26" spans="1:16" ht="13.5" customHeight="1">
      <c r="A26" s="57">
        <v>16</v>
      </c>
      <c r="B26" s="53">
        <v>100</v>
      </c>
      <c r="C26" s="58"/>
      <c r="D26" s="58"/>
      <c r="E26" s="58"/>
      <c r="F26" s="58"/>
      <c r="G26" s="58"/>
      <c r="H26" s="58"/>
      <c r="I26" s="58"/>
      <c r="J26" s="58"/>
      <c r="K26" s="59"/>
      <c r="L26" s="55">
        <f t="shared" si="2"/>
        <v>100</v>
      </c>
      <c r="M26" s="60">
        <f t="shared" si="3"/>
        <v>1250</v>
      </c>
      <c r="N26" s="124"/>
      <c r="O26" s="125"/>
      <c r="P26" s="126"/>
    </row>
    <row r="27" spans="1:16" ht="13.5" customHeight="1">
      <c r="A27" s="57">
        <v>17</v>
      </c>
      <c r="B27" s="53">
        <v>100</v>
      </c>
      <c r="C27" s="58"/>
      <c r="D27" s="58"/>
      <c r="E27" s="58"/>
      <c r="F27" s="58"/>
      <c r="G27" s="58"/>
      <c r="H27" s="58"/>
      <c r="I27" s="58"/>
      <c r="J27" s="58"/>
      <c r="K27" s="59"/>
      <c r="L27" s="55">
        <f t="shared" si="2"/>
        <v>100</v>
      </c>
      <c r="M27" s="60">
        <f t="shared" si="3"/>
        <v>1150</v>
      </c>
      <c r="N27" s="124"/>
      <c r="O27" s="125"/>
      <c r="P27" s="126"/>
    </row>
    <row r="28" spans="1:16" ht="13.5" customHeight="1">
      <c r="A28" s="57">
        <v>18</v>
      </c>
      <c r="B28" s="53">
        <v>100</v>
      </c>
      <c r="C28" s="58"/>
      <c r="D28" s="58"/>
      <c r="E28" s="58"/>
      <c r="F28" s="58"/>
      <c r="G28" s="58"/>
      <c r="H28" s="58"/>
      <c r="I28" s="58"/>
      <c r="J28" s="58"/>
      <c r="K28" s="59"/>
      <c r="L28" s="55">
        <f t="shared" si="2"/>
        <v>100</v>
      </c>
      <c r="M28" s="60">
        <f t="shared" si="3"/>
        <v>1050</v>
      </c>
      <c r="N28" s="124"/>
      <c r="O28" s="125"/>
      <c r="P28" s="126"/>
    </row>
    <row r="29" spans="1:16" ht="13.5" customHeight="1">
      <c r="A29" s="57">
        <v>19</v>
      </c>
      <c r="B29" s="53">
        <v>100</v>
      </c>
      <c r="C29" s="58"/>
      <c r="D29" s="58"/>
      <c r="E29" s="58"/>
      <c r="F29" s="58"/>
      <c r="G29" s="58"/>
      <c r="H29" s="58"/>
      <c r="I29" s="58"/>
      <c r="J29" s="58"/>
      <c r="K29" s="59"/>
      <c r="L29" s="55">
        <f t="shared" si="2"/>
        <v>100</v>
      </c>
      <c r="M29" s="60">
        <f t="shared" si="3"/>
        <v>950</v>
      </c>
      <c r="N29" s="124"/>
      <c r="O29" s="125"/>
      <c r="P29" s="126"/>
    </row>
    <row r="30" spans="1:16" ht="13.5" customHeight="1">
      <c r="A30" s="57">
        <v>20</v>
      </c>
      <c r="B30" s="53">
        <v>100</v>
      </c>
      <c r="C30" s="58"/>
      <c r="D30" s="58"/>
      <c r="E30" s="58"/>
      <c r="F30" s="58"/>
      <c r="G30" s="58"/>
      <c r="H30" s="58"/>
      <c r="I30" s="58"/>
      <c r="J30" s="58"/>
      <c r="K30" s="59"/>
      <c r="L30" s="55">
        <f t="shared" si="2"/>
        <v>100</v>
      </c>
      <c r="M30" s="60">
        <f t="shared" si="3"/>
        <v>850</v>
      </c>
      <c r="N30" s="124"/>
      <c r="O30" s="125"/>
      <c r="P30" s="126"/>
    </row>
    <row r="31" spans="1:16" ht="13.5" customHeight="1">
      <c r="A31" s="57">
        <v>21</v>
      </c>
      <c r="B31" s="53">
        <v>100</v>
      </c>
      <c r="C31" s="58"/>
      <c r="D31" s="58"/>
      <c r="E31" s="58"/>
      <c r="F31" s="58"/>
      <c r="G31" s="58"/>
      <c r="H31" s="58"/>
      <c r="I31" s="58"/>
      <c r="J31" s="58"/>
      <c r="K31" s="59"/>
      <c r="L31" s="55">
        <f t="shared" si="2"/>
        <v>100</v>
      </c>
      <c r="M31" s="60">
        <f t="shared" si="3"/>
        <v>750</v>
      </c>
      <c r="N31" s="124"/>
      <c r="O31" s="125"/>
      <c r="P31" s="126"/>
    </row>
    <row r="32" spans="1:16" ht="13.5" customHeight="1">
      <c r="A32" s="57">
        <v>22</v>
      </c>
      <c r="B32" s="53">
        <v>100</v>
      </c>
      <c r="C32" s="58"/>
      <c r="D32" s="58"/>
      <c r="E32" s="58"/>
      <c r="F32" s="58"/>
      <c r="G32" s="58"/>
      <c r="H32" s="58"/>
      <c r="I32" s="58"/>
      <c r="J32" s="58"/>
      <c r="K32" s="59"/>
      <c r="L32" s="55">
        <f t="shared" si="2"/>
        <v>100</v>
      </c>
      <c r="M32" s="60">
        <f t="shared" si="3"/>
        <v>650</v>
      </c>
      <c r="N32" s="124"/>
      <c r="O32" s="125"/>
      <c r="P32" s="126"/>
    </row>
    <row r="33" spans="1:16" ht="13.5" customHeight="1">
      <c r="A33" s="57">
        <v>23</v>
      </c>
      <c r="B33" s="53">
        <v>100</v>
      </c>
      <c r="C33" s="58"/>
      <c r="D33" s="58"/>
      <c r="E33" s="58"/>
      <c r="F33" s="58"/>
      <c r="G33" s="58"/>
      <c r="H33" s="58"/>
      <c r="I33" s="58"/>
      <c r="J33" s="58"/>
      <c r="K33" s="59"/>
      <c r="L33" s="55">
        <f t="shared" si="2"/>
        <v>100</v>
      </c>
      <c r="M33" s="60">
        <f t="shared" si="3"/>
        <v>550</v>
      </c>
      <c r="N33" s="124"/>
      <c r="O33" s="125"/>
      <c r="P33" s="126"/>
    </row>
    <row r="34" spans="1:16" ht="13.5" customHeight="1">
      <c r="A34" s="57">
        <v>24</v>
      </c>
      <c r="B34" s="53">
        <v>100</v>
      </c>
      <c r="C34" s="58"/>
      <c r="D34" s="58"/>
      <c r="E34" s="58"/>
      <c r="F34" s="58"/>
      <c r="G34" s="58"/>
      <c r="H34" s="58"/>
      <c r="I34" s="58"/>
      <c r="J34" s="58"/>
      <c r="K34" s="59"/>
      <c r="L34" s="55">
        <f t="shared" si="2"/>
        <v>100</v>
      </c>
      <c r="M34" s="60">
        <f t="shared" si="3"/>
        <v>450</v>
      </c>
      <c r="N34" s="124"/>
      <c r="O34" s="125"/>
      <c r="P34" s="126"/>
    </row>
    <row r="35" spans="1:16" ht="13.5" customHeight="1">
      <c r="A35" s="57">
        <v>25</v>
      </c>
      <c r="B35" s="53">
        <v>100</v>
      </c>
      <c r="C35" s="58"/>
      <c r="D35" s="58"/>
      <c r="E35" s="58"/>
      <c r="F35" s="58"/>
      <c r="G35" s="58"/>
      <c r="H35" s="58"/>
      <c r="I35" s="58"/>
      <c r="J35" s="58"/>
      <c r="K35" s="59"/>
      <c r="L35" s="55">
        <f t="shared" si="2"/>
        <v>100</v>
      </c>
      <c r="M35" s="60">
        <f t="shared" si="3"/>
        <v>350</v>
      </c>
      <c r="N35" s="124"/>
      <c r="O35" s="125"/>
      <c r="P35" s="126"/>
    </row>
    <row r="36" spans="1:16" ht="13.5" customHeight="1">
      <c r="A36" s="57">
        <v>26</v>
      </c>
      <c r="B36" s="53">
        <v>100</v>
      </c>
      <c r="C36" s="58"/>
      <c r="D36" s="58"/>
      <c r="E36" s="58"/>
      <c r="F36" s="58"/>
      <c r="G36" s="58"/>
      <c r="H36" s="58"/>
      <c r="I36" s="58"/>
      <c r="J36" s="58"/>
      <c r="K36" s="59"/>
      <c r="L36" s="55">
        <f t="shared" si="2"/>
        <v>100</v>
      </c>
      <c r="M36" s="60">
        <f t="shared" si="3"/>
        <v>250</v>
      </c>
      <c r="N36" s="124"/>
      <c r="O36" s="125"/>
      <c r="P36" s="126"/>
    </row>
    <row r="37" spans="1:16" ht="13.5" customHeight="1">
      <c r="A37" s="57">
        <v>27</v>
      </c>
      <c r="B37" s="53"/>
      <c r="C37" s="58"/>
      <c r="D37" s="58"/>
      <c r="E37" s="58"/>
      <c r="F37" s="58"/>
      <c r="G37" s="58"/>
      <c r="H37" s="58"/>
      <c r="I37" s="58"/>
      <c r="J37" s="58"/>
      <c r="K37" s="59"/>
      <c r="L37" s="55" t="str">
        <f t="shared" si="2"/>
        <v xml:space="preserve"> </v>
      </c>
      <c r="M37" s="60">
        <f t="shared" si="3"/>
        <v>250</v>
      </c>
      <c r="N37" s="124"/>
      <c r="O37" s="125"/>
      <c r="P37" s="126"/>
    </row>
    <row r="38" spans="1:16" ht="13.5" customHeight="1">
      <c r="A38" s="57">
        <v>28</v>
      </c>
      <c r="B38" s="53"/>
      <c r="C38" s="58"/>
      <c r="D38" s="58"/>
      <c r="E38" s="58"/>
      <c r="F38" s="58"/>
      <c r="G38" s="58"/>
      <c r="H38" s="58"/>
      <c r="I38" s="58"/>
      <c r="J38" s="58"/>
      <c r="K38" s="59"/>
      <c r="L38" s="55" t="str">
        <f t="shared" si="2"/>
        <v xml:space="preserve"> </v>
      </c>
      <c r="M38" s="60">
        <f t="shared" si="3"/>
        <v>250</v>
      </c>
      <c r="N38" s="124"/>
      <c r="O38" s="125"/>
      <c r="P38" s="126"/>
    </row>
    <row r="39" spans="1:16" ht="13.5" customHeight="1">
      <c r="A39" s="57"/>
      <c r="B39" s="53"/>
      <c r="C39" s="58"/>
      <c r="D39" s="58"/>
      <c r="E39" s="58"/>
      <c r="F39" s="58"/>
      <c r="G39" s="58"/>
      <c r="H39" s="58"/>
      <c r="I39" s="58"/>
      <c r="J39" s="58"/>
      <c r="K39" s="59"/>
      <c r="L39" s="55" t="str">
        <f t="shared" si="2"/>
        <v xml:space="preserve"> </v>
      </c>
      <c r="M39" s="60">
        <f t="shared" si="3"/>
        <v>250</v>
      </c>
      <c r="N39" s="124"/>
      <c r="O39" s="125"/>
      <c r="P39" s="126"/>
    </row>
    <row r="40" spans="1:16" ht="13.5" customHeight="1">
      <c r="A40" s="57"/>
      <c r="B40" s="53"/>
      <c r="C40" s="58"/>
      <c r="D40" s="58"/>
      <c r="E40" s="58"/>
      <c r="F40" s="58"/>
      <c r="G40" s="58"/>
      <c r="H40" s="58"/>
      <c r="I40" s="58"/>
      <c r="J40" s="58"/>
      <c r="K40" s="59"/>
      <c r="L40" s="55" t="str">
        <f t="shared" si="2"/>
        <v xml:space="preserve"> </v>
      </c>
      <c r="M40" s="60">
        <f t="shared" si="3"/>
        <v>250</v>
      </c>
      <c r="N40" s="124"/>
      <c r="O40" s="125"/>
      <c r="P40" s="126"/>
    </row>
    <row r="41" spans="1:16" ht="13.5" customHeight="1">
      <c r="A41" s="61"/>
      <c r="B41" s="62"/>
      <c r="C41" s="63"/>
      <c r="D41" s="63"/>
      <c r="E41" s="63"/>
      <c r="F41" s="63"/>
      <c r="G41" s="63"/>
      <c r="H41" s="63"/>
      <c r="I41" s="63"/>
      <c r="J41" s="63"/>
      <c r="K41" s="64"/>
      <c r="L41" s="65" t="str">
        <f t="shared" si="2"/>
        <v xml:space="preserve"> </v>
      </c>
      <c r="M41" s="66">
        <f t="shared" si="3"/>
        <v>250</v>
      </c>
      <c r="N41" s="127"/>
      <c r="O41" s="128"/>
      <c r="P41" s="129"/>
    </row>
    <row r="42" spans="1:16" ht="13.5" customHeight="1">
      <c r="A42" s="67" t="s">
        <v>26</v>
      </c>
      <c r="B42" s="68">
        <f>IF(SUM(B11:B41)=0,"",SUM(B11:B41))</f>
        <v>2600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3000</v>
      </c>
      <c r="M42" s="71"/>
      <c r="N42" s="118"/>
      <c r="O42" s="118"/>
      <c r="P42" s="118"/>
    </row>
    <row r="43" spans="1:16" ht="13.5" customHeight="1">
      <c r="A43" s="67" t="s">
        <v>27</v>
      </c>
      <c r="B43" s="68">
        <f>'Ngan sach'!E22</f>
        <v>3000</v>
      </c>
      <c r="C43" s="68">
        <f>'Ngan sach'!E23</f>
        <v>250</v>
      </c>
      <c r="D43" s="68">
        <f>'Ngan sach'!E24</f>
        <v>0</v>
      </c>
      <c r="E43" s="68">
        <f>'Ngan sach'!E25</f>
        <v>0</v>
      </c>
      <c r="F43" s="68">
        <f>'Ngan sach'!E26</f>
        <v>0</v>
      </c>
      <c r="G43" s="68">
        <f>'Ngan sach'!E27</f>
        <v>0</v>
      </c>
      <c r="H43" s="68">
        <f>'Ngan sach'!E28</f>
        <v>0</v>
      </c>
      <c r="I43" s="68"/>
      <c r="J43" s="68"/>
      <c r="K43" s="69"/>
      <c r="L43" s="70">
        <f t="shared" ref="L43" si="5">SUM(B43:K43)</f>
        <v>3250</v>
      </c>
      <c r="M43" s="72"/>
      <c r="N43" s="111"/>
      <c r="O43" s="111"/>
      <c r="P43" s="111"/>
    </row>
    <row r="44" spans="1:16" ht="13.5" customHeight="1">
      <c r="A44" s="67" t="s">
        <v>24</v>
      </c>
      <c r="B44" s="68">
        <f>B43-SUM(B11:B41)</f>
        <v>400</v>
      </c>
      <c r="C44" s="68">
        <f t="shared" ref="C44:L44" si="6">C43-SUM(C11:C41)</f>
        <v>-150</v>
      </c>
      <c r="D44" s="68">
        <f t="shared" si="6"/>
        <v>0</v>
      </c>
      <c r="E44" s="68">
        <f t="shared" si="6"/>
        <v>0</v>
      </c>
      <c r="F44" s="68">
        <f t="shared" si="6"/>
        <v>0</v>
      </c>
      <c r="G44" s="68">
        <f t="shared" si="6"/>
        <v>0</v>
      </c>
      <c r="H44" s="68">
        <f t="shared" si="6"/>
        <v>0</v>
      </c>
      <c r="I44" s="68"/>
      <c r="J44" s="68"/>
      <c r="K44" s="69"/>
      <c r="L44" s="70">
        <f t="shared" si="6"/>
        <v>250</v>
      </c>
      <c r="M44" s="72"/>
      <c r="N44" s="111"/>
      <c r="O44" s="111"/>
      <c r="P44" s="111"/>
    </row>
    <row r="46" spans="1:16" ht="13.5" customHeight="1">
      <c r="A46" s="48" t="s">
        <v>28</v>
      </c>
      <c r="B46" s="49"/>
      <c r="C46" s="84"/>
      <c r="D46" s="48" t="s">
        <v>33</v>
      </c>
      <c r="E46" s="49"/>
      <c r="F46" s="84"/>
      <c r="G46" s="48" t="s">
        <v>29</v>
      </c>
      <c r="H46" s="49"/>
      <c r="I46" s="45"/>
      <c r="J46" s="48" t="s">
        <v>34</v>
      </c>
      <c r="K46" s="49"/>
      <c r="L46" s="130"/>
      <c r="M46" s="48" t="s">
        <v>64</v>
      </c>
      <c r="N46" s="49"/>
    </row>
    <row r="47" spans="1:16" ht="13.5" customHeight="1">
      <c r="A47" s="75" t="str">
        <f>IF('Ngan sach'!$C$14=0," ",'Ngan sach'!$C$14)</f>
        <v>Thuê nhà</v>
      </c>
      <c r="B47" s="76">
        <v>2500</v>
      </c>
      <c r="C47" s="41"/>
      <c r="D47" s="75" t="str">
        <f>IF('Ngan sach'!$C$41=0," ",'Ngan sach'!$C$41)</f>
        <v>Vay Mua nhà</v>
      </c>
      <c r="E47" s="76"/>
      <c r="F47" s="41"/>
      <c r="G47" s="75" t="str">
        <f>IF('Ngan sach'!$C$33=0," ",'Ngan sach'!$C$33)</f>
        <v>Đi lại + về quê</v>
      </c>
      <c r="H47" s="76">
        <v>2000</v>
      </c>
      <c r="I47" s="41"/>
      <c r="J47" s="75" t="str">
        <f>IF('Ngan sach'!$C$49=0," ",'Ngan sach'!$C$49)</f>
        <v>TK Ngân hàng</v>
      </c>
      <c r="K47" s="76">
        <v>12000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v>5000</v>
      </c>
    </row>
    <row r="49" spans="1:14" ht="13.5" customHeight="1">
      <c r="A49" s="77" t="str">
        <f>IF('Ngan sach'!$C$16=0," ",'Ngan sach'!$C$16)</f>
        <v>Mạng internet</v>
      </c>
      <c r="B49" s="78">
        <v>200</v>
      </c>
      <c r="C49" s="41"/>
      <c r="D49" s="77" t="str">
        <f>IF('Ngan sach'!$C$43=0," ",'Ngan sach'!$C$43)</f>
        <v>Vay nợ cá nhân</v>
      </c>
      <c r="E49" s="78"/>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0</v>
      </c>
      <c r="F52" s="41"/>
      <c r="G52" s="82" t="s">
        <v>32</v>
      </c>
      <c r="H52" s="71">
        <f>SUM(H47:H51)</f>
        <v>2000</v>
      </c>
      <c r="I52" s="41"/>
      <c r="J52" s="82" t="s">
        <v>32</v>
      </c>
      <c r="K52" s="71">
        <f>SUM(K47:K51)</f>
        <v>12000</v>
      </c>
      <c r="L52" s="41"/>
      <c r="M52" s="82" t="s">
        <v>32</v>
      </c>
      <c r="N52" s="71">
        <f>SUM(N47:N50)</f>
        <v>21725</v>
      </c>
    </row>
    <row r="53" spans="1:14" ht="13.5" customHeight="1">
      <c r="A53" s="82" t="s">
        <v>27</v>
      </c>
      <c r="B53" s="71">
        <f>+'Ngan sach'!E19</f>
        <v>4975</v>
      </c>
      <c r="C53" s="41"/>
      <c r="D53" s="82" t="s">
        <v>27</v>
      </c>
      <c r="E53" s="71">
        <f>+'Ngan sach'!E46</f>
        <v>0</v>
      </c>
      <c r="F53" s="41"/>
      <c r="G53" s="82" t="s">
        <v>27</v>
      </c>
      <c r="H53" s="71">
        <f>+'Ngan sach'!E38</f>
        <v>1700</v>
      </c>
      <c r="I53" s="41"/>
      <c r="J53" s="82" t="s">
        <v>27</v>
      </c>
      <c r="K53" s="71">
        <f>+'Ngan sach'!E53</f>
        <v>7575</v>
      </c>
      <c r="L53" s="41"/>
      <c r="M53" s="82" t="s">
        <v>27</v>
      </c>
      <c r="N53" s="71">
        <f>+'Ngan sach'!E11</f>
        <v>17500</v>
      </c>
    </row>
    <row r="54" spans="1:14" ht="13.5" customHeight="1">
      <c r="A54" s="82" t="s">
        <v>30</v>
      </c>
      <c r="B54" s="72">
        <f>B53-B52</f>
        <v>420</v>
      </c>
      <c r="C54" s="41"/>
      <c r="D54" s="82" t="s">
        <v>30</v>
      </c>
      <c r="E54" s="72">
        <f>E53-E52</f>
        <v>0</v>
      </c>
      <c r="F54" s="41"/>
      <c r="G54" s="82" t="s">
        <v>30</v>
      </c>
      <c r="H54" s="72">
        <f>H53-H52</f>
        <v>-300</v>
      </c>
      <c r="I54" s="41"/>
      <c r="J54" s="82" t="s">
        <v>30</v>
      </c>
      <c r="K54" s="72">
        <f>K53-K52</f>
        <v>-4425</v>
      </c>
      <c r="L54" s="41"/>
      <c r="M54" s="82" t="s">
        <v>30</v>
      </c>
      <c r="N54" s="72">
        <f>N53-N52</f>
        <v>-4225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44" priority="10">
      <formula>"$H$3=0"</formula>
    </cfRule>
  </conditionalFormatting>
  <conditionalFormatting sqref="N11:N44 A11:M41 O11:P41 A47:B51 D47:E51 G47:H51 M47:N51 A6:H8 J47:K51">
    <cfRule type="expression" dxfId="43" priority="9">
      <formula>MOD(ROW(),2)=1</formula>
    </cfRule>
  </conditionalFormatting>
  <conditionalFormatting sqref="J5:M7">
    <cfRule type="expression" dxfId="42" priority="1">
      <formula>J5&lt;&gt;""</formula>
    </cfRule>
  </conditionalFormatting>
  <dataValidations xWindow="709" yWindow="381"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B11:K41 A1"/>
  </dataValidation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9.140625" style="35" hidden="1" customWidth="1"/>
    <col min="19" max="19" width="9.85546875" style="35" hidden="1" customWidth="1"/>
    <col min="20" max="16384" width="9.140625" style="35"/>
  </cols>
  <sheetData>
    <row r="1" spans="1:18" ht="13.5" customHeight="1">
      <c r="Q1" s="36" t="s">
        <v>0</v>
      </c>
      <c r="R1" s="37">
        <f>+N52</f>
        <v>19725</v>
      </c>
    </row>
    <row r="2" spans="1:18" ht="13.5" customHeight="1">
      <c r="Q2" s="36" t="s">
        <v>23</v>
      </c>
      <c r="R2" s="37">
        <f>+B52+E52+H52+K52+L42</f>
        <v>19555</v>
      </c>
    </row>
    <row r="3" spans="1:18" ht="13.5" customHeight="1">
      <c r="Q3" s="36"/>
      <c r="R3" s="37"/>
    </row>
    <row r="4" spans="1:18" ht="13.5" customHeight="1">
      <c r="Q4" s="36" t="s">
        <v>30</v>
      </c>
      <c r="R4" s="37">
        <f>+R1-R2</f>
        <v>170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3200</v>
      </c>
      <c r="D6" s="53">
        <f>+B53</f>
        <v>4975</v>
      </c>
      <c r="E6" s="53">
        <f>+H53</f>
        <v>1700</v>
      </c>
      <c r="F6" s="53">
        <f>+E53</f>
        <v>0</v>
      </c>
      <c r="G6" s="53">
        <f>+K53</f>
        <v>7625</v>
      </c>
      <c r="H6" s="53">
        <f>+B6-SUM(C6:G6)</f>
        <v>0</v>
      </c>
      <c r="J6" s="119"/>
      <c r="K6" s="119"/>
      <c r="L6" s="119"/>
      <c r="M6" s="119"/>
      <c r="Q6" s="36"/>
      <c r="R6" s="37"/>
    </row>
    <row r="7" spans="1:18" ht="13.5" customHeight="1">
      <c r="A7" s="83" t="s">
        <v>74</v>
      </c>
      <c r="B7" s="58">
        <f>+N52</f>
        <v>19725</v>
      </c>
      <c r="C7" s="58">
        <f>+L42</f>
        <v>3500</v>
      </c>
      <c r="D7" s="58">
        <f>+B52</f>
        <v>4555</v>
      </c>
      <c r="E7" s="58">
        <f>+H52</f>
        <v>0</v>
      </c>
      <c r="F7" s="58">
        <f>+E52</f>
        <v>0</v>
      </c>
      <c r="G7" s="58">
        <f>+K52</f>
        <v>11500</v>
      </c>
      <c r="H7" s="53">
        <f t="shared" ref="H7" si="0">+B7-SUM(C7:G7)</f>
        <v>170</v>
      </c>
      <c r="J7" s="119"/>
      <c r="K7" s="119"/>
      <c r="L7" s="119"/>
      <c r="M7" s="119"/>
      <c r="Q7" s="36"/>
      <c r="R7" s="37"/>
    </row>
    <row r="8" spans="1:18" ht="13.5" customHeight="1">
      <c r="A8" s="83" t="s">
        <v>75</v>
      </c>
      <c r="B8" s="58">
        <f>+B6-B7</f>
        <v>-2225</v>
      </c>
      <c r="C8" s="58">
        <f t="shared" ref="C8:G8" si="1">+C6-C7</f>
        <v>-300</v>
      </c>
      <c r="D8" s="58">
        <f t="shared" si="1"/>
        <v>420</v>
      </c>
      <c r="E8" s="58">
        <f t="shared" si="1"/>
        <v>1700</v>
      </c>
      <c r="F8" s="58">
        <f t="shared" si="1"/>
        <v>0</v>
      </c>
      <c r="G8" s="58">
        <f t="shared" si="1"/>
        <v>-3875</v>
      </c>
      <c r="H8" s="53"/>
      <c r="P8" s="95" t="s">
        <v>31</v>
      </c>
      <c r="Q8" s="36"/>
      <c r="R8" s="36"/>
    </row>
    <row r="9" spans="1:18" ht="13.5" customHeight="1">
      <c r="A9" s="42"/>
      <c r="B9" s="42"/>
      <c r="C9" s="42"/>
      <c r="D9" s="42"/>
      <c r="E9" s="42"/>
      <c r="F9" s="42"/>
      <c r="J9" s="39"/>
      <c r="K9" s="39"/>
      <c r="L9" s="39"/>
      <c r="M9" s="46"/>
      <c r="N9" s="44"/>
      <c r="P9" s="95"/>
    </row>
    <row r="10" spans="1:18" ht="18.75" customHeight="1">
      <c r="A10" s="51" t="s">
        <v>53</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3100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3000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2900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2400</v>
      </c>
      <c r="N14" s="124"/>
      <c r="O14" s="125"/>
      <c r="P14" s="126"/>
    </row>
    <row r="15" spans="1:18" ht="13.5" customHeight="1">
      <c r="A15" s="57">
        <v>5</v>
      </c>
      <c r="B15" s="53">
        <v>100</v>
      </c>
      <c r="C15" s="58"/>
      <c r="D15" s="58"/>
      <c r="E15" s="58"/>
      <c r="F15" s="58"/>
      <c r="G15" s="58"/>
      <c r="H15" s="58"/>
      <c r="I15" s="58"/>
      <c r="J15" s="58"/>
      <c r="K15" s="59"/>
      <c r="L15" s="55">
        <f t="shared" si="2"/>
        <v>100</v>
      </c>
      <c r="M15" s="60">
        <f t="shared" si="3"/>
        <v>2300</v>
      </c>
      <c r="N15" s="124"/>
      <c r="O15" s="125"/>
      <c r="P15" s="126"/>
    </row>
    <row r="16" spans="1:18" ht="13.5" customHeight="1">
      <c r="A16" s="57">
        <v>6</v>
      </c>
      <c r="B16" s="53">
        <v>100</v>
      </c>
      <c r="C16" s="58"/>
      <c r="D16" s="58"/>
      <c r="E16" s="58"/>
      <c r="F16" s="58"/>
      <c r="G16" s="58"/>
      <c r="H16" s="58"/>
      <c r="I16" s="58"/>
      <c r="J16" s="58"/>
      <c r="K16" s="59"/>
      <c r="L16" s="55">
        <f t="shared" si="2"/>
        <v>100</v>
      </c>
      <c r="M16" s="60">
        <f t="shared" si="3"/>
        <v>2200</v>
      </c>
      <c r="N16" s="124"/>
      <c r="O16" s="125"/>
      <c r="P16" s="126"/>
    </row>
    <row r="17" spans="1:16" ht="13.5" customHeight="1">
      <c r="A17" s="57">
        <v>7</v>
      </c>
      <c r="B17" s="53">
        <v>100</v>
      </c>
      <c r="C17" s="58"/>
      <c r="D17" s="58"/>
      <c r="E17" s="58"/>
      <c r="F17" s="58"/>
      <c r="G17" s="58"/>
      <c r="H17" s="58"/>
      <c r="I17" s="58"/>
      <c r="J17" s="58"/>
      <c r="K17" s="59"/>
      <c r="L17" s="55">
        <f t="shared" si="2"/>
        <v>100</v>
      </c>
      <c r="M17" s="60">
        <f t="shared" si="3"/>
        <v>2100</v>
      </c>
      <c r="N17" s="124"/>
      <c r="O17" s="125"/>
      <c r="P17" s="126"/>
    </row>
    <row r="18" spans="1:16" ht="13.5" customHeight="1">
      <c r="A18" s="57">
        <v>8</v>
      </c>
      <c r="B18" s="53">
        <v>100</v>
      </c>
      <c r="C18" s="58"/>
      <c r="D18" s="58"/>
      <c r="E18" s="58"/>
      <c r="F18" s="58"/>
      <c r="G18" s="58"/>
      <c r="H18" s="58"/>
      <c r="I18" s="58"/>
      <c r="J18" s="58"/>
      <c r="K18" s="59"/>
      <c r="L18" s="55">
        <f t="shared" si="2"/>
        <v>100</v>
      </c>
      <c r="M18" s="60">
        <f t="shared" si="3"/>
        <v>2000</v>
      </c>
      <c r="N18" s="124"/>
      <c r="O18" s="125"/>
      <c r="P18" s="126"/>
    </row>
    <row r="19" spans="1:16" ht="13.5" customHeight="1">
      <c r="A19" s="57">
        <v>9</v>
      </c>
      <c r="B19" s="53">
        <v>100</v>
      </c>
      <c r="C19" s="58"/>
      <c r="D19" s="58"/>
      <c r="E19" s="58"/>
      <c r="F19" s="58"/>
      <c r="G19" s="58"/>
      <c r="H19" s="58"/>
      <c r="I19" s="58"/>
      <c r="J19" s="58"/>
      <c r="K19" s="59"/>
      <c r="L19" s="55">
        <f t="shared" si="2"/>
        <v>100</v>
      </c>
      <c r="M19" s="60">
        <f t="shared" si="3"/>
        <v>1900</v>
      </c>
      <c r="N19" s="124"/>
      <c r="O19" s="125"/>
      <c r="P19" s="126"/>
    </row>
    <row r="20" spans="1:16" ht="13.5" customHeight="1">
      <c r="A20" s="57">
        <v>10</v>
      </c>
      <c r="B20" s="53">
        <v>100</v>
      </c>
      <c r="C20" s="58"/>
      <c r="D20" s="58"/>
      <c r="E20" s="58"/>
      <c r="F20" s="58"/>
      <c r="G20" s="58"/>
      <c r="H20" s="58"/>
      <c r="I20" s="58"/>
      <c r="J20" s="58"/>
      <c r="K20" s="59"/>
      <c r="L20" s="55">
        <f t="shared" si="2"/>
        <v>100</v>
      </c>
      <c r="M20" s="60">
        <f t="shared" si="3"/>
        <v>1800</v>
      </c>
      <c r="N20" s="124"/>
      <c r="O20" s="125"/>
      <c r="P20" s="126"/>
    </row>
    <row r="21" spans="1:16" ht="13.5" customHeight="1">
      <c r="A21" s="57">
        <v>11</v>
      </c>
      <c r="B21" s="53">
        <v>100</v>
      </c>
      <c r="C21" s="58"/>
      <c r="D21" s="58"/>
      <c r="E21" s="58"/>
      <c r="F21" s="58"/>
      <c r="G21" s="58"/>
      <c r="H21" s="58"/>
      <c r="I21" s="58"/>
      <c r="J21" s="58"/>
      <c r="K21" s="59"/>
      <c r="L21" s="55">
        <f t="shared" si="2"/>
        <v>100</v>
      </c>
      <c r="M21" s="60">
        <f t="shared" si="3"/>
        <v>1700</v>
      </c>
      <c r="N21" s="124"/>
      <c r="O21" s="125"/>
      <c r="P21" s="126"/>
    </row>
    <row r="22" spans="1:16" ht="13.5" customHeight="1">
      <c r="A22" s="57">
        <v>12</v>
      </c>
      <c r="B22" s="53">
        <v>100</v>
      </c>
      <c r="C22" s="58"/>
      <c r="D22" s="58"/>
      <c r="E22" s="58"/>
      <c r="F22" s="58"/>
      <c r="G22" s="58"/>
      <c r="H22" s="58"/>
      <c r="I22" s="58"/>
      <c r="J22" s="58"/>
      <c r="K22" s="59"/>
      <c r="L22" s="55">
        <f t="shared" si="2"/>
        <v>100</v>
      </c>
      <c r="M22" s="60">
        <f t="shared" si="3"/>
        <v>1600</v>
      </c>
      <c r="N22" s="124"/>
      <c r="O22" s="125"/>
      <c r="P22" s="126"/>
    </row>
    <row r="23" spans="1:16" ht="13.5" customHeight="1">
      <c r="A23" s="57">
        <v>13</v>
      </c>
      <c r="B23" s="53">
        <v>100</v>
      </c>
      <c r="C23" s="58"/>
      <c r="D23" s="58"/>
      <c r="E23" s="58"/>
      <c r="F23" s="58"/>
      <c r="G23" s="58"/>
      <c r="H23" s="58"/>
      <c r="I23" s="58"/>
      <c r="J23" s="58"/>
      <c r="K23" s="59"/>
      <c r="L23" s="55">
        <f t="shared" si="2"/>
        <v>100</v>
      </c>
      <c r="M23" s="60">
        <f t="shared" si="3"/>
        <v>1500</v>
      </c>
      <c r="N23" s="124"/>
      <c r="O23" s="125"/>
      <c r="P23" s="126"/>
    </row>
    <row r="24" spans="1:16" ht="13.5" customHeight="1">
      <c r="A24" s="57">
        <v>14</v>
      </c>
      <c r="B24" s="53">
        <v>100</v>
      </c>
      <c r="C24" s="58"/>
      <c r="D24" s="58"/>
      <c r="E24" s="58"/>
      <c r="F24" s="58"/>
      <c r="G24" s="58"/>
      <c r="H24" s="58"/>
      <c r="I24" s="58"/>
      <c r="J24" s="58"/>
      <c r="K24" s="59"/>
      <c r="L24" s="55">
        <f t="shared" si="2"/>
        <v>100</v>
      </c>
      <c r="M24" s="60">
        <f t="shared" si="3"/>
        <v>1400</v>
      </c>
      <c r="N24" s="124"/>
      <c r="O24" s="125"/>
      <c r="P24" s="126"/>
    </row>
    <row r="25" spans="1:16" ht="13.5" customHeight="1">
      <c r="A25" s="57">
        <v>15</v>
      </c>
      <c r="B25" s="53">
        <v>100</v>
      </c>
      <c r="C25" s="58"/>
      <c r="D25" s="58"/>
      <c r="E25" s="58"/>
      <c r="F25" s="58"/>
      <c r="G25" s="58"/>
      <c r="H25" s="58"/>
      <c r="I25" s="58"/>
      <c r="J25" s="58"/>
      <c r="K25" s="59"/>
      <c r="L25" s="55">
        <f t="shared" si="2"/>
        <v>100</v>
      </c>
      <c r="M25" s="60">
        <f t="shared" si="3"/>
        <v>1300</v>
      </c>
      <c r="N25" s="124"/>
      <c r="O25" s="125"/>
      <c r="P25" s="126"/>
    </row>
    <row r="26" spans="1:16" ht="13.5" customHeight="1">
      <c r="A26" s="57">
        <v>16</v>
      </c>
      <c r="B26" s="53">
        <v>100</v>
      </c>
      <c r="C26" s="58"/>
      <c r="D26" s="58"/>
      <c r="E26" s="58"/>
      <c r="F26" s="58"/>
      <c r="G26" s="58"/>
      <c r="H26" s="58"/>
      <c r="I26" s="58"/>
      <c r="J26" s="58"/>
      <c r="K26" s="59"/>
      <c r="L26" s="55">
        <f t="shared" si="2"/>
        <v>100</v>
      </c>
      <c r="M26" s="60">
        <f t="shared" si="3"/>
        <v>1200</v>
      </c>
      <c r="N26" s="124"/>
      <c r="O26" s="125"/>
      <c r="P26" s="126"/>
    </row>
    <row r="27" spans="1:16" ht="13.5" customHeight="1">
      <c r="A27" s="57">
        <v>17</v>
      </c>
      <c r="B27" s="53">
        <v>100</v>
      </c>
      <c r="C27" s="58"/>
      <c r="D27" s="58"/>
      <c r="E27" s="58"/>
      <c r="F27" s="58"/>
      <c r="G27" s="58"/>
      <c r="H27" s="58"/>
      <c r="I27" s="58"/>
      <c r="J27" s="58"/>
      <c r="K27" s="59"/>
      <c r="L27" s="55">
        <f t="shared" si="2"/>
        <v>100</v>
      </c>
      <c r="M27" s="60">
        <f t="shared" si="3"/>
        <v>1100</v>
      </c>
      <c r="N27" s="124"/>
      <c r="O27" s="125"/>
      <c r="P27" s="126"/>
    </row>
    <row r="28" spans="1:16" ht="13.5" customHeight="1">
      <c r="A28" s="57">
        <v>18</v>
      </c>
      <c r="B28" s="53">
        <v>100</v>
      </c>
      <c r="C28" s="58"/>
      <c r="D28" s="58"/>
      <c r="E28" s="58"/>
      <c r="F28" s="58"/>
      <c r="G28" s="58"/>
      <c r="H28" s="58"/>
      <c r="I28" s="58"/>
      <c r="J28" s="58"/>
      <c r="K28" s="59"/>
      <c r="L28" s="55">
        <f t="shared" si="2"/>
        <v>100</v>
      </c>
      <c r="M28" s="60">
        <f t="shared" si="3"/>
        <v>1000</v>
      </c>
      <c r="N28" s="124"/>
      <c r="O28" s="125"/>
      <c r="P28" s="126"/>
    </row>
    <row r="29" spans="1:16" ht="13.5" customHeight="1">
      <c r="A29" s="57">
        <v>19</v>
      </c>
      <c r="B29" s="53">
        <v>100</v>
      </c>
      <c r="C29" s="58"/>
      <c r="D29" s="58"/>
      <c r="E29" s="58"/>
      <c r="F29" s="58"/>
      <c r="G29" s="58"/>
      <c r="H29" s="58"/>
      <c r="I29" s="58"/>
      <c r="J29" s="58"/>
      <c r="K29" s="59"/>
      <c r="L29" s="55">
        <f t="shared" si="2"/>
        <v>100</v>
      </c>
      <c r="M29" s="60">
        <f t="shared" si="3"/>
        <v>900</v>
      </c>
      <c r="N29" s="124"/>
      <c r="O29" s="125"/>
      <c r="P29" s="126"/>
    </row>
    <row r="30" spans="1:16" ht="13.5" customHeight="1">
      <c r="A30" s="57">
        <v>20</v>
      </c>
      <c r="B30" s="53">
        <v>100</v>
      </c>
      <c r="C30" s="58"/>
      <c r="D30" s="58"/>
      <c r="E30" s="58"/>
      <c r="F30" s="58"/>
      <c r="G30" s="58"/>
      <c r="H30" s="58"/>
      <c r="I30" s="58"/>
      <c r="J30" s="58"/>
      <c r="K30" s="59"/>
      <c r="L30" s="55">
        <f t="shared" si="2"/>
        <v>100</v>
      </c>
      <c r="M30" s="60">
        <f t="shared" si="3"/>
        <v>800</v>
      </c>
      <c r="N30" s="124"/>
      <c r="O30" s="125"/>
      <c r="P30" s="126"/>
    </row>
    <row r="31" spans="1:16" ht="13.5" customHeight="1">
      <c r="A31" s="57">
        <v>21</v>
      </c>
      <c r="B31" s="53">
        <v>100</v>
      </c>
      <c r="C31" s="58"/>
      <c r="D31" s="58"/>
      <c r="E31" s="58"/>
      <c r="F31" s="58"/>
      <c r="G31" s="58"/>
      <c r="H31" s="58"/>
      <c r="I31" s="58"/>
      <c r="J31" s="58"/>
      <c r="K31" s="59"/>
      <c r="L31" s="55">
        <f t="shared" si="2"/>
        <v>100</v>
      </c>
      <c r="M31" s="60">
        <f t="shared" si="3"/>
        <v>700</v>
      </c>
      <c r="N31" s="124"/>
      <c r="O31" s="125"/>
      <c r="P31" s="126"/>
    </row>
    <row r="32" spans="1:16" ht="13.5" customHeight="1">
      <c r="A32" s="57">
        <v>22</v>
      </c>
      <c r="B32" s="53">
        <v>100</v>
      </c>
      <c r="C32" s="58"/>
      <c r="D32" s="58"/>
      <c r="E32" s="58"/>
      <c r="F32" s="58"/>
      <c r="G32" s="58"/>
      <c r="H32" s="58"/>
      <c r="I32" s="58"/>
      <c r="J32" s="58"/>
      <c r="K32" s="59"/>
      <c r="L32" s="55">
        <f t="shared" si="2"/>
        <v>100</v>
      </c>
      <c r="M32" s="60">
        <f t="shared" si="3"/>
        <v>600</v>
      </c>
      <c r="N32" s="124"/>
      <c r="O32" s="125"/>
      <c r="P32" s="126"/>
    </row>
    <row r="33" spans="1:16" ht="13.5" customHeight="1">
      <c r="A33" s="57">
        <v>23</v>
      </c>
      <c r="B33" s="53">
        <v>100</v>
      </c>
      <c r="C33" s="58"/>
      <c r="D33" s="58"/>
      <c r="E33" s="58"/>
      <c r="F33" s="58"/>
      <c r="G33" s="58"/>
      <c r="H33" s="58"/>
      <c r="I33" s="58"/>
      <c r="J33" s="58"/>
      <c r="K33" s="59"/>
      <c r="L33" s="55">
        <f t="shared" si="2"/>
        <v>100</v>
      </c>
      <c r="M33" s="60">
        <f t="shared" si="3"/>
        <v>500</v>
      </c>
      <c r="N33" s="124"/>
      <c r="O33" s="125"/>
      <c r="P33" s="126"/>
    </row>
    <row r="34" spans="1:16" ht="13.5" customHeight="1">
      <c r="A34" s="57">
        <v>24</v>
      </c>
      <c r="B34" s="53">
        <v>100</v>
      </c>
      <c r="C34" s="58"/>
      <c r="D34" s="58"/>
      <c r="E34" s="58"/>
      <c r="F34" s="58"/>
      <c r="G34" s="58"/>
      <c r="H34" s="58"/>
      <c r="I34" s="58"/>
      <c r="J34" s="58"/>
      <c r="K34" s="59"/>
      <c r="L34" s="55">
        <f t="shared" si="2"/>
        <v>100</v>
      </c>
      <c r="M34" s="60">
        <f t="shared" si="3"/>
        <v>400</v>
      </c>
      <c r="N34" s="124"/>
      <c r="O34" s="125"/>
      <c r="P34" s="126"/>
    </row>
    <row r="35" spans="1:16" ht="13.5" customHeight="1">
      <c r="A35" s="57">
        <v>25</v>
      </c>
      <c r="B35" s="53">
        <v>100</v>
      </c>
      <c r="C35" s="58"/>
      <c r="D35" s="58"/>
      <c r="E35" s="58"/>
      <c r="F35" s="58"/>
      <c r="G35" s="58"/>
      <c r="H35" s="58"/>
      <c r="I35" s="58"/>
      <c r="J35" s="58"/>
      <c r="K35" s="59"/>
      <c r="L35" s="55">
        <f t="shared" si="2"/>
        <v>100</v>
      </c>
      <c r="M35" s="60">
        <f t="shared" si="3"/>
        <v>300</v>
      </c>
      <c r="N35" s="124"/>
      <c r="O35" s="125"/>
      <c r="P35" s="126"/>
    </row>
    <row r="36" spans="1:16" ht="13.5" customHeight="1">
      <c r="A36" s="57">
        <v>26</v>
      </c>
      <c r="B36" s="53">
        <v>100</v>
      </c>
      <c r="C36" s="58"/>
      <c r="D36" s="58"/>
      <c r="E36" s="58"/>
      <c r="F36" s="58"/>
      <c r="G36" s="58"/>
      <c r="H36" s="58"/>
      <c r="I36" s="58"/>
      <c r="J36" s="58"/>
      <c r="K36" s="59"/>
      <c r="L36" s="55">
        <f t="shared" si="2"/>
        <v>100</v>
      </c>
      <c r="M36" s="60">
        <f t="shared" si="3"/>
        <v>200</v>
      </c>
      <c r="N36" s="124"/>
      <c r="O36" s="125"/>
      <c r="P36" s="126"/>
    </row>
    <row r="37" spans="1:16" ht="13.5" customHeight="1">
      <c r="A37" s="57">
        <v>27</v>
      </c>
      <c r="B37" s="53">
        <v>100</v>
      </c>
      <c r="C37" s="58"/>
      <c r="D37" s="58"/>
      <c r="E37" s="58"/>
      <c r="F37" s="58"/>
      <c r="G37" s="58"/>
      <c r="H37" s="58"/>
      <c r="I37" s="58"/>
      <c r="J37" s="58"/>
      <c r="K37" s="59"/>
      <c r="L37" s="55">
        <f t="shared" si="2"/>
        <v>100</v>
      </c>
      <c r="M37" s="60">
        <f t="shared" si="3"/>
        <v>100</v>
      </c>
      <c r="N37" s="124"/>
      <c r="O37" s="125"/>
      <c r="P37" s="126"/>
    </row>
    <row r="38" spans="1:16" ht="13.5" customHeight="1">
      <c r="A38" s="57">
        <v>28</v>
      </c>
      <c r="B38" s="53">
        <v>100</v>
      </c>
      <c r="C38" s="58"/>
      <c r="D38" s="58"/>
      <c r="E38" s="58"/>
      <c r="F38" s="58"/>
      <c r="G38" s="58"/>
      <c r="H38" s="58"/>
      <c r="I38" s="58"/>
      <c r="J38" s="58"/>
      <c r="K38" s="59"/>
      <c r="L38" s="55">
        <f t="shared" si="2"/>
        <v>100</v>
      </c>
      <c r="M38" s="60">
        <f t="shared" si="3"/>
        <v>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-200</v>
      </c>
      <c r="N40" s="124"/>
      <c r="O40" s="125"/>
      <c r="P40" s="126"/>
    </row>
    <row r="41" spans="1:16" ht="13.5" customHeight="1">
      <c r="A41" s="61">
        <v>31</v>
      </c>
      <c r="B41" s="53">
        <v>100</v>
      </c>
      <c r="C41" s="63"/>
      <c r="D41" s="63"/>
      <c r="E41" s="63"/>
      <c r="F41" s="63"/>
      <c r="G41" s="63"/>
      <c r="H41" s="63"/>
      <c r="I41" s="63"/>
      <c r="J41" s="63"/>
      <c r="K41" s="64"/>
      <c r="L41" s="65">
        <f t="shared" si="2"/>
        <v>100</v>
      </c>
      <c r="M41" s="66">
        <f t="shared" si="3"/>
        <v>-300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sach'!F22</f>
        <v>3000</v>
      </c>
      <c r="C43" s="68">
        <f>'Ngan sach'!F23</f>
        <v>200</v>
      </c>
      <c r="D43" s="68">
        <f>'Ngan sach'!F24</f>
        <v>0</v>
      </c>
      <c r="E43" s="68">
        <f>'Ngan sach'!F25</f>
        <v>0</v>
      </c>
      <c r="F43" s="68">
        <f>'Ngan sach'!F26</f>
        <v>0</v>
      </c>
      <c r="G43" s="68">
        <f>'Ngan sach'!F27</f>
        <v>0</v>
      </c>
      <c r="H43" s="68">
        <f>'Ngan sach'!F28</f>
        <v>0</v>
      </c>
      <c r="I43" s="68"/>
      <c r="J43" s="68"/>
      <c r="K43" s="69"/>
      <c r="L43" s="70">
        <f t="shared" ref="L43" si="5">SUM(B43:K43)</f>
        <v>3200</v>
      </c>
      <c r="M43" s="72"/>
      <c r="N43" s="111"/>
      <c r="O43" s="111"/>
      <c r="P43" s="111"/>
    </row>
    <row r="44" spans="1:16" ht="13.5" customHeight="1">
      <c r="A44" s="67" t="s">
        <v>24</v>
      </c>
      <c r="B44" s="68">
        <f>B43-SUM(B11:B41)</f>
        <v>-100</v>
      </c>
      <c r="C44" s="68">
        <f t="shared" ref="C44:L44" si="6">C43-SUM(C11:C41)</f>
        <v>-200</v>
      </c>
      <c r="D44" s="68">
        <f t="shared" si="6"/>
        <v>0</v>
      </c>
      <c r="E44" s="68">
        <f t="shared" si="6"/>
        <v>0</v>
      </c>
      <c r="F44" s="68">
        <f t="shared" si="6"/>
        <v>0</v>
      </c>
      <c r="G44" s="68">
        <f t="shared" si="6"/>
        <v>0</v>
      </c>
      <c r="H44" s="68">
        <f t="shared" si="6"/>
        <v>0</v>
      </c>
      <c r="I44" s="68"/>
      <c r="J44" s="68"/>
      <c r="K44" s="69"/>
      <c r="L44" s="70">
        <f t="shared" si="6"/>
        <v>-300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c r="F47" s="41"/>
      <c r="G47" s="75" t="str">
        <f>IF('Ngan sach'!$C$33=0," ",'Ngan sach'!$C$33)</f>
        <v>Đi lại + về quê</v>
      </c>
      <c r="H47" s="76"/>
      <c r="I47" s="41"/>
      <c r="J47" s="75" t="str">
        <f>IF('Ngan sach'!$C$49=0," ",'Ngan sach'!$C$49)</f>
        <v>TK Ngân hàng</v>
      </c>
      <c r="K47" s="76">
        <v>11500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v>3000</v>
      </c>
    </row>
    <row r="49" spans="1:14" ht="13.5" customHeight="1">
      <c r="A49" s="77" t="str">
        <f>IF('Ngan sach'!$C$16=0," ",'Ngan sach'!$C$16)</f>
        <v>Mạng internet</v>
      </c>
      <c r="B49" s="78">
        <v>200</v>
      </c>
      <c r="C49" s="41"/>
      <c r="D49" s="77" t="str">
        <f>IF('Ngan sach'!$C$43=0," ",'Ngan sach'!$C$43)</f>
        <v>Vay nợ cá nhân</v>
      </c>
      <c r="E49" s="78"/>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0</v>
      </c>
      <c r="F52" s="41"/>
      <c r="G52" s="82" t="s">
        <v>32</v>
      </c>
      <c r="H52" s="71">
        <f>SUM(H47:H51)</f>
        <v>0</v>
      </c>
      <c r="I52" s="41"/>
      <c r="J52" s="82" t="s">
        <v>32</v>
      </c>
      <c r="K52" s="71">
        <f>SUM(K47:K51)</f>
        <v>11500</v>
      </c>
      <c r="L52" s="41"/>
      <c r="M52" s="82" t="s">
        <v>32</v>
      </c>
      <c r="N52" s="71">
        <f>SUM(N47:N50)</f>
        <v>19725</v>
      </c>
    </row>
    <row r="53" spans="1:14" ht="13.5" customHeight="1">
      <c r="A53" s="82" t="s">
        <v>27</v>
      </c>
      <c r="B53" s="71">
        <f>+'Ngan sach'!F19</f>
        <v>4975</v>
      </c>
      <c r="C53" s="41"/>
      <c r="D53" s="82" t="s">
        <v>27</v>
      </c>
      <c r="E53" s="71">
        <f>+'Ngan sach'!F46</f>
        <v>0</v>
      </c>
      <c r="F53" s="41"/>
      <c r="G53" s="82" t="s">
        <v>27</v>
      </c>
      <c r="H53" s="71">
        <f>+'Ngan sach'!F38</f>
        <v>1700</v>
      </c>
      <c r="I53" s="41"/>
      <c r="J53" s="82" t="s">
        <v>27</v>
      </c>
      <c r="K53" s="71">
        <f>+'Ngan sach'!F53</f>
        <v>7625</v>
      </c>
      <c r="L53" s="41"/>
      <c r="M53" s="82" t="s">
        <v>27</v>
      </c>
      <c r="N53" s="71">
        <f>+'Ngan sach'!F11</f>
        <v>17500</v>
      </c>
    </row>
    <row r="54" spans="1:14" ht="13.5" customHeight="1">
      <c r="A54" s="82" t="s">
        <v>30</v>
      </c>
      <c r="B54" s="72">
        <f>B53-B52</f>
        <v>420</v>
      </c>
      <c r="C54" s="41"/>
      <c r="D54" s="82" t="s">
        <v>30</v>
      </c>
      <c r="E54" s="72">
        <f>E53-E52</f>
        <v>0</v>
      </c>
      <c r="F54" s="41"/>
      <c r="G54" s="82" t="s">
        <v>30</v>
      </c>
      <c r="H54" s="72">
        <f>H53-H52</f>
        <v>1700</v>
      </c>
      <c r="I54" s="41"/>
      <c r="J54" s="82" t="s">
        <v>30</v>
      </c>
      <c r="K54" s="72">
        <f>K53-K52</f>
        <v>-3875</v>
      </c>
      <c r="L54" s="41"/>
      <c r="M54" s="82" t="s">
        <v>30</v>
      </c>
      <c r="N54" s="72">
        <f>N53-N52</f>
        <v>-2225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41" priority="10">
      <formula>"$H$3=0"</formula>
    </cfRule>
  </conditionalFormatting>
  <conditionalFormatting sqref="N11:N44 O11:P41 A47:B51 D47:E51 G47:H51 M47:N51 A6:H8 A11:M41 J47:K51">
    <cfRule type="expression" dxfId="40" priority="9">
      <formula>MOD(ROW(),2)=1</formula>
    </cfRule>
  </conditionalFormatting>
  <conditionalFormatting sqref="J5:M7">
    <cfRule type="expression" dxfId="39" priority="1">
      <formula>J5&lt;&gt;""</formula>
    </cfRule>
  </conditionalFormatting>
  <dataValidations xWindow="981" yWindow="233"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37" activePane="bottomLeft" state="frozen"/>
      <selection activeCell="G9" sqref="G9"/>
      <selection pane="bottomLeft"/>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31500</v>
      </c>
    </row>
    <row r="2" spans="1:18" ht="13.5" customHeight="1">
      <c r="Q2" s="36" t="s">
        <v>23</v>
      </c>
      <c r="R2" s="37">
        <f>+B52+E52+H52+K52+L42</f>
        <v>31555</v>
      </c>
    </row>
    <row r="3" spans="1:18" ht="13.5" customHeight="1">
      <c r="Q3" s="36"/>
      <c r="R3" s="37"/>
    </row>
    <row r="4" spans="1:18" ht="13.5" customHeight="1">
      <c r="Q4" s="36" t="s">
        <v>30</v>
      </c>
      <c r="R4" s="37">
        <f>+R1-R2</f>
        <v>-55</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32500</v>
      </c>
      <c r="C6" s="53">
        <f>+L43</f>
        <v>3200</v>
      </c>
      <c r="D6" s="53">
        <f>+B53</f>
        <v>4975</v>
      </c>
      <c r="E6" s="53">
        <f>+H53</f>
        <v>1700</v>
      </c>
      <c r="F6" s="53">
        <f>+E53</f>
        <v>0</v>
      </c>
      <c r="G6" s="53">
        <f>+K53</f>
        <v>7625</v>
      </c>
      <c r="H6" s="53">
        <f>+B6-SUM(C6:G6)</f>
        <v>15000</v>
      </c>
      <c r="J6" s="119"/>
      <c r="K6" s="119"/>
      <c r="L6" s="119"/>
      <c r="M6" s="119"/>
      <c r="Q6" s="36"/>
      <c r="R6" s="37"/>
    </row>
    <row r="7" spans="1:18" ht="13.5" customHeight="1">
      <c r="A7" s="83" t="s">
        <v>74</v>
      </c>
      <c r="B7" s="58">
        <f>+N52</f>
        <v>31500</v>
      </c>
      <c r="C7" s="58">
        <f>+L42</f>
        <v>3000</v>
      </c>
      <c r="D7" s="58">
        <f>+B52</f>
        <v>4555</v>
      </c>
      <c r="E7" s="58">
        <f>+H52</f>
        <v>0</v>
      </c>
      <c r="F7" s="58">
        <f>+E52</f>
        <v>0</v>
      </c>
      <c r="G7" s="58">
        <f>+K52</f>
        <v>24000</v>
      </c>
      <c r="H7" s="53">
        <f t="shared" ref="H7" si="0">+B7-SUM(C7:G7)</f>
        <v>-55</v>
      </c>
      <c r="J7" s="119"/>
      <c r="K7" s="119"/>
      <c r="L7" s="119"/>
      <c r="M7" s="119"/>
      <c r="Q7" s="36"/>
      <c r="R7" s="37"/>
    </row>
    <row r="8" spans="1:18" ht="13.5" customHeight="1">
      <c r="A8" s="83" t="s">
        <v>75</v>
      </c>
      <c r="B8" s="58">
        <f>+B6-B7</f>
        <v>1000</v>
      </c>
      <c r="C8" s="58">
        <f t="shared" ref="C8:G8" si="1">+C6-C7</f>
        <v>200</v>
      </c>
      <c r="D8" s="58">
        <f t="shared" si="1"/>
        <v>420</v>
      </c>
      <c r="E8" s="58">
        <f t="shared" si="1"/>
        <v>1700</v>
      </c>
      <c r="F8" s="58">
        <f t="shared" si="1"/>
        <v>0</v>
      </c>
      <c r="G8" s="58">
        <f t="shared" si="1"/>
        <v>-16375</v>
      </c>
      <c r="H8" s="53"/>
      <c r="P8" s="95" t="s">
        <v>31</v>
      </c>
      <c r="Q8" s="36"/>
      <c r="R8" s="36"/>
    </row>
    <row r="9" spans="1:18" ht="13.5" customHeight="1">
      <c r="A9" s="42"/>
      <c r="B9" s="42"/>
      <c r="C9" s="42"/>
      <c r="D9" s="42"/>
      <c r="E9" s="42"/>
      <c r="F9" s="42"/>
      <c r="J9" s="39"/>
      <c r="K9" s="39"/>
      <c r="L9" s="39"/>
      <c r="M9" s="46"/>
      <c r="N9" s="44"/>
      <c r="P9" s="95"/>
    </row>
    <row r="10" spans="1:18" ht="18.75" customHeight="1">
      <c r="A10" s="51" t="s">
        <v>54</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3100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3000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2900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2400</v>
      </c>
      <c r="N14" s="124"/>
      <c r="O14" s="125"/>
      <c r="P14" s="126"/>
    </row>
    <row r="15" spans="1:18" ht="13.5" customHeight="1">
      <c r="A15" s="57">
        <v>5</v>
      </c>
      <c r="B15" s="53">
        <v>100</v>
      </c>
      <c r="C15" s="58"/>
      <c r="D15" s="58"/>
      <c r="E15" s="58"/>
      <c r="F15" s="58"/>
      <c r="G15" s="58"/>
      <c r="H15" s="58"/>
      <c r="I15" s="58"/>
      <c r="J15" s="58"/>
      <c r="K15" s="59"/>
      <c r="L15" s="55">
        <f t="shared" si="2"/>
        <v>100</v>
      </c>
      <c r="M15" s="60">
        <f t="shared" si="3"/>
        <v>2300</v>
      </c>
      <c r="N15" s="124"/>
      <c r="O15" s="125"/>
      <c r="P15" s="126"/>
    </row>
    <row r="16" spans="1:18" ht="13.5" customHeight="1">
      <c r="A16" s="57">
        <v>6</v>
      </c>
      <c r="B16" s="53">
        <v>100</v>
      </c>
      <c r="C16" s="58"/>
      <c r="D16" s="58"/>
      <c r="E16" s="58"/>
      <c r="F16" s="58"/>
      <c r="G16" s="58"/>
      <c r="H16" s="58"/>
      <c r="I16" s="58"/>
      <c r="J16" s="58"/>
      <c r="K16" s="59"/>
      <c r="L16" s="55">
        <f t="shared" si="2"/>
        <v>100</v>
      </c>
      <c r="M16" s="60">
        <f t="shared" si="3"/>
        <v>2200</v>
      </c>
      <c r="N16" s="124"/>
      <c r="O16" s="125"/>
      <c r="P16" s="126"/>
    </row>
    <row r="17" spans="1:16" ht="13.5" customHeight="1">
      <c r="A17" s="57">
        <v>7</v>
      </c>
      <c r="B17" s="53">
        <v>100</v>
      </c>
      <c r="C17" s="58"/>
      <c r="D17" s="58"/>
      <c r="E17" s="58"/>
      <c r="F17" s="58"/>
      <c r="G17" s="58"/>
      <c r="H17" s="58"/>
      <c r="I17" s="58"/>
      <c r="J17" s="58"/>
      <c r="K17" s="59"/>
      <c r="L17" s="55">
        <f t="shared" si="2"/>
        <v>100</v>
      </c>
      <c r="M17" s="60">
        <f t="shared" si="3"/>
        <v>2100</v>
      </c>
      <c r="N17" s="124"/>
      <c r="O17" s="125"/>
      <c r="P17" s="126"/>
    </row>
    <row r="18" spans="1:16" ht="13.5" customHeight="1">
      <c r="A18" s="57">
        <v>8</v>
      </c>
      <c r="B18" s="53">
        <v>100</v>
      </c>
      <c r="C18" s="58"/>
      <c r="D18" s="58"/>
      <c r="E18" s="58"/>
      <c r="F18" s="58"/>
      <c r="G18" s="58"/>
      <c r="H18" s="58"/>
      <c r="I18" s="58"/>
      <c r="J18" s="58"/>
      <c r="K18" s="59"/>
      <c r="L18" s="55">
        <f t="shared" si="2"/>
        <v>100</v>
      </c>
      <c r="M18" s="60">
        <f t="shared" si="3"/>
        <v>2000</v>
      </c>
      <c r="N18" s="124"/>
      <c r="O18" s="125"/>
      <c r="P18" s="126"/>
    </row>
    <row r="19" spans="1:16" ht="13.5" customHeight="1">
      <c r="A19" s="57">
        <v>9</v>
      </c>
      <c r="B19" s="53">
        <v>100</v>
      </c>
      <c r="C19" s="58"/>
      <c r="D19" s="58"/>
      <c r="E19" s="58"/>
      <c r="F19" s="58"/>
      <c r="G19" s="58"/>
      <c r="H19" s="58"/>
      <c r="I19" s="58"/>
      <c r="J19" s="58"/>
      <c r="K19" s="59"/>
      <c r="L19" s="55">
        <f t="shared" si="2"/>
        <v>100</v>
      </c>
      <c r="M19" s="60">
        <f t="shared" si="3"/>
        <v>1900</v>
      </c>
      <c r="N19" s="124"/>
      <c r="O19" s="125"/>
      <c r="P19" s="126"/>
    </row>
    <row r="20" spans="1:16" ht="13.5" customHeight="1">
      <c r="A20" s="57">
        <v>10</v>
      </c>
      <c r="B20" s="53">
        <v>100</v>
      </c>
      <c r="C20" s="58"/>
      <c r="D20" s="58"/>
      <c r="E20" s="58"/>
      <c r="F20" s="58"/>
      <c r="G20" s="58"/>
      <c r="H20" s="58"/>
      <c r="I20" s="58"/>
      <c r="J20" s="58"/>
      <c r="K20" s="59"/>
      <c r="L20" s="55">
        <f t="shared" si="2"/>
        <v>100</v>
      </c>
      <c r="M20" s="60">
        <f t="shared" si="3"/>
        <v>1800</v>
      </c>
      <c r="N20" s="124"/>
      <c r="O20" s="125"/>
      <c r="P20" s="126"/>
    </row>
    <row r="21" spans="1:16" ht="13.5" customHeight="1">
      <c r="A21" s="57">
        <v>11</v>
      </c>
      <c r="B21" s="53">
        <v>100</v>
      </c>
      <c r="C21" s="58"/>
      <c r="D21" s="58"/>
      <c r="E21" s="58"/>
      <c r="F21" s="58"/>
      <c r="G21" s="58"/>
      <c r="H21" s="58"/>
      <c r="I21" s="58"/>
      <c r="J21" s="58"/>
      <c r="K21" s="59"/>
      <c r="L21" s="55">
        <f t="shared" si="2"/>
        <v>100</v>
      </c>
      <c r="M21" s="60">
        <f t="shared" si="3"/>
        <v>1700</v>
      </c>
      <c r="N21" s="124"/>
      <c r="O21" s="125"/>
      <c r="P21" s="126"/>
    </row>
    <row r="22" spans="1:16" ht="13.5" customHeight="1">
      <c r="A22" s="57">
        <v>12</v>
      </c>
      <c r="B22" s="53">
        <v>100</v>
      </c>
      <c r="C22" s="58"/>
      <c r="D22" s="58"/>
      <c r="E22" s="58"/>
      <c r="F22" s="58"/>
      <c r="G22" s="58"/>
      <c r="H22" s="58"/>
      <c r="I22" s="58"/>
      <c r="J22" s="58"/>
      <c r="K22" s="59"/>
      <c r="L22" s="55">
        <f t="shared" si="2"/>
        <v>100</v>
      </c>
      <c r="M22" s="60">
        <f t="shared" si="3"/>
        <v>1600</v>
      </c>
      <c r="N22" s="124"/>
      <c r="O22" s="125"/>
      <c r="P22" s="126"/>
    </row>
    <row r="23" spans="1:16" ht="13.5" customHeight="1">
      <c r="A23" s="57">
        <v>13</v>
      </c>
      <c r="B23" s="53">
        <v>100</v>
      </c>
      <c r="C23" s="58"/>
      <c r="D23" s="58"/>
      <c r="E23" s="58"/>
      <c r="F23" s="58"/>
      <c r="G23" s="58"/>
      <c r="H23" s="58"/>
      <c r="I23" s="58"/>
      <c r="J23" s="58"/>
      <c r="K23" s="59"/>
      <c r="L23" s="55">
        <f t="shared" si="2"/>
        <v>100</v>
      </c>
      <c r="M23" s="60">
        <f t="shared" si="3"/>
        <v>1500</v>
      </c>
      <c r="N23" s="124"/>
      <c r="O23" s="125"/>
      <c r="P23" s="126"/>
    </row>
    <row r="24" spans="1:16" ht="13.5" customHeight="1">
      <c r="A24" s="57">
        <v>14</v>
      </c>
      <c r="B24" s="53">
        <v>100</v>
      </c>
      <c r="C24" s="58"/>
      <c r="D24" s="58"/>
      <c r="E24" s="58"/>
      <c r="F24" s="58"/>
      <c r="G24" s="58"/>
      <c r="H24" s="58"/>
      <c r="I24" s="58"/>
      <c r="J24" s="58"/>
      <c r="K24" s="59"/>
      <c r="L24" s="55">
        <f t="shared" si="2"/>
        <v>100</v>
      </c>
      <c r="M24" s="60">
        <f t="shared" si="3"/>
        <v>1400</v>
      </c>
      <c r="N24" s="124"/>
      <c r="O24" s="125"/>
      <c r="P24" s="126"/>
    </row>
    <row r="25" spans="1:16" ht="13.5" customHeight="1">
      <c r="A25" s="57">
        <v>15</v>
      </c>
      <c r="B25" s="53">
        <v>100</v>
      </c>
      <c r="C25" s="58"/>
      <c r="D25" s="58"/>
      <c r="E25" s="58"/>
      <c r="F25" s="58"/>
      <c r="G25" s="58"/>
      <c r="H25" s="58"/>
      <c r="I25" s="58"/>
      <c r="J25" s="58"/>
      <c r="K25" s="59"/>
      <c r="L25" s="55">
        <f t="shared" si="2"/>
        <v>100</v>
      </c>
      <c r="M25" s="60">
        <f t="shared" si="3"/>
        <v>1300</v>
      </c>
      <c r="N25" s="124"/>
      <c r="O25" s="125"/>
      <c r="P25" s="126"/>
    </row>
    <row r="26" spans="1:16" ht="13.5" customHeight="1">
      <c r="A26" s="57">
        <v>16</v>
      </c>
      <c r="B26" s="53">
        <v>100</v>
      </c>
      <c r="C26" s="58"/>
      <c r="D26" s="58"/>
      <c r="E26" s="58"/>
      <c r="F26" s="58"/>
      <c r="G26" s="58"/>
      <c r="H26" s="58"/>
      <c r="I26" s="58"/>
      <c r="J26" s="58"/>
      <c r="K26" s="59"/>
      <c r="L26" s="55">
        <f t="shared" si="2"/>
        <v>100</v>
      </c>
      <c r="M26" s="60">
        <f t="shared" si="3"/>
        <v>1200</v>
      </c>
      <c r="N26" s="124"/>
      <c r="O26" s="125"/>
      <c r="P26" s="126"/>
    </row>
    <row r="27" spans="1:16" ht="13.5" customHeight="1">
      <c r="A27" s="57">
        <v>17</v>
      </c>
      <c r="B27" s="53">
        <v>100</v>
      </c>
      <c r="C27" s="58"/>
      <c r="D27" s="58"/>
      <c r="E27" s="58"/>
      <c r="F27" s="58"/>
      <c r="G27" s="58"/>
      <c r="H27" s="58"/>
      <c r="I27" s="58"/>
      <c r="J27" s="58"/>
      <c r="K27" s="59"/>
      <c r="L27" s="55">
        <f t="shared" si="2"/>
        <v>100</v>
      </c>
      <c r="M27" s="60">
        <f t="shared" si="3"/>
        <v>1100</v>
      </c>
      <c r="N27" s="124"/>
      <c r="O27" s="125"/>
      <c r="P27" s="126"/>
    </row>
    <row r="28" spans="1:16" ht="13.5" customHeight="1">
      <c r="A28" s="57">
        <v>18</v>
      </c>
      <c r="B28" s="53">
        <v>100</v>
      </c>
      <c r="C28" s="58"/>
      <c r="D28" s="58"/>
      <c r="E28" s="58"/>
      <c r="F28" s="58"/>
      <c r="G28" s="58"/>
      <c r="H28" s="58"/>
      <c r="I28" s="58"/>
      <c r="J28" s="58"/>
      <c r="K28" s="59"/>
      <c r="L28" s="55">
        <f t="shared" si="2"/>
        <v>100</v>
      </c>
      <c r="M28" s="60">
        <f t="shared" si="3"/>
        <v>1000</v>
      </c>
      <c r="N28" s="124"/>
      <c r="O28" s="125"/>
      <c r="P28" s="126"/>
    </row>
    <row r="29" spans="1:16" ht="13.5" customHeight="1">
      <c r="A29" s="57">
        <v>19</v>
      </c>
      <c r="B29" s="53">
        <v>100</v>
      </c>
      <c r="C29" s="58"/>
      <c r="D29" s="58"/>
      <c r="E29" s="58"/>
      <c r="F29" s="58"/>
      <c r="G29" s="58"/>
      <c r="H29" s="58"/>
      <c r="I29" s="58"/>
      <c r="J29" s="58"/>
      <c r="K29" s="59"/>
      <c r="L29" s="55">
        <f t="shared" si="2"/>
        <v>100</v>
      </c>
      <c r="M29" s="60">
        <f t="shared" si="3"/>
        <v>900</v>
      </c>
      <c r="N29" s="124"/>
      <c r="O29" s="125"/>
      <c r="P29" s="126"/>
    </row>
    <row r="30" spans="1:16" ht="13.5" customHeight="1">
      <c r="A30" s="57">
        <v>20</v>
      </c>
      <c r="B30" s="53">
        <v>100</v>
      </c>
      <c r="C30" s="58"/>
      <c r="D30" s="58"/>
      <c r="E30" s="58"/>
      <c r="F30" s="58"/>
      <c r="G30" s="58"/>
      <c r="H30" s="58"/>
      <c r="I30" s="58"/>
      <c r="J30" s="58"/>
      <c r="K30" s="59"/>
      <c r="L30" s="55">
        <f t="shared" si="2"/>
        <v>100</v>
      </c>
      <c r="M30" s="60">
        <f t="shared" si="3"/>
        <v>800</v>
      </c>
      <c r="N30" s="124"/>
      <c r="O30" s="125"/>
      <c r="P30" s="126"/>
    </row>
    <row r="31" spans="1:16" ht="13.5" customHeight="1">
      <c r="A31" s="57">
        <v>21</v>
      </c>
      <c r="B31" s="53">
        <v>100</v>
      </c>
      <c r="C31" s="58"/>
      <c r="D31" s="58"/>
      <c r="E31" s="58"/>
      <c r="F31" s="58"/>
      <c r="G31" s="58"/>
      <c r="H31" s="58"/>
      <c r="I31" s="58"/>
      <c r="J31" s="58"/>
      <c r="K31" s="59"/>
      <c r="L31" s="55">
        <f t="shared" si="2"/>
        <v>100</v>
      </c>
      <c r="M31" s="60">
        <f t="shared" si="3"/>
        <v>700</v>
      </c>
      <c r="N31" s="124"/>
      <c r="O31" s="125"/>
      <c r="P31" s="126"/>
    </row>
    <row r="32" spans="1:16" ht="13.5" customHeight="1">
      <c r="A32" s="57">
        <v>22</v>
      </c>
      <c r="B32" s="53">
        <v>100</v>
      </c>
      <c r="C32" s="58"/>
      <c r="D32" s="58"/>
      <c r="E32" s="58"/>
      <c r="F32" s="58"/>
      <c r="G32" s="58"/>
      <c r="H32" s="58"/>
      <c r="I32" s="58"/>
      <c r="J32" s="58"/>
      <c r="K32" s="59"/>
      <c r="L32" s="55">
        <f t="shared" si="2"/>
        <v>100</v>
      </c>
      <c r="M32" s="60">
        <f t="shared" si="3"/>
        <v>600</v>
      </c>
      <c r="N32" s="124"/>
      <c r="O32" s="125"/>
      <c r="P32" s="126"/>
    </row>
    <row r="33" spans="1:16" ht="13.5" customHeight="1">
      <c r="A33" s="57">
        <v>23</v>
      </c>
      <c r="B33" s="53">
        <v>100</v>
      </c>
      <c r="C33" s="58"/>
      <c r="D33" s="58"/>
      <c r="E33" s="58"/>
      <c r="F33" s="58"/>
      <c r="G33" s="58"/>
      <c r="H33" s="58"/>
      <c r="I33" s="58"/>
      <c r="J33" s="58"/>
      <c r="K33" s="59"/>
      <c r="L33" s="55">
        <f t="shared" si="2"/>
        <v>100</v>
      </c>
      <c r="M33" s="60">
        <f t="shared" si="3"/>
        <v>500</v>
      </c>
      <c r="N33" s="124"/>
      <c r="O33" s="125"/>
      <c r="P33" s="126"/>
    </row>
    <row r="34" spans="1:16" ht="13.5" customHeight="1">
      <c r="A34" s="57">
        <v>24</v>
      </c>
      <c r="B34" s="53">
        <v>100</v>
      </c>
      <c r="C34" s="58"/>
      <c r="D34" s="58"/>
      <c r="E34" s="58"/>
      <c r="F34" s="58"/>
      <c r="G34" s="58"/>
      <c r="H34" s="58"/>
      <c r="I34" s="58"/>
      <c r="J34" s="58"/>
      <c r="K34" s="59"/>
      <c r="L34" s="55">
        <f t="shared" si="2"/>
        <v>100</v>
      </c>
      <c r="M34" s="60">
        <f t="shared" si="3"/>
        <v>400</v>
      </c>
      <c r="N34" s="124"/>
      <c r="O34" s="125"/>
      <c r="P34" s="126"/>
    </row>
    <row r="35" spans="1:16" ht="13.5" customHeight="1">
      <c r="A35" s="57">
        <v>25</v>
      </c>
      <c r="B35" s="53">
        <v>100</v>
      </c>
      <c r="C35" s="58"/>
      <c r="D35" s="58"/>
      <c r="E35" s="58"/>
      <c r="F35" s="58"/>
      <c r="G35" s="58"/>
      <c r="H35" s="58"/>
      <c r="I35" s="58"/>
      <c r="J35" s="58"/>
      <c r="K35" s="59"/>
      <c r="L35" s="55">
        <f t="shared" si="2"/>
        <v>100</v>
      </c>
      <c r="M35" s="60">
        <f t="shared" si="3"/>
        <v>300</v>
      </c>
      <c r="N35" s="124"/>
      <c r="O35" s="125"/>
      <c r="P35" s="126"/>
    </row>
    <row r="36" spans="1:16" ht="13.5" customHeight="1">
      <c r="A36" s="57">
        <v>26</v>
      </c>
      <c r="B36" s="53">
        <v>100</v>
      </c>
      <c r="C36" s="58"/>
      <c r="D36" s="58"/>
      <c r="E36" s="58"/>
      <c r="F36" s="58"/>
      <c r="G36" s="58"/>
      <c r="H36" s="58"/>
      <c r="I36" s="58"/>
      <c r="J36" s="58"/>
      <c r="K36" s="59"/>
      <c r="L36" s="55">
        <f t="shared" si="2"/>
        <v>100</v>
      </c>
      <c r="M36" s="60">
        <f t="shared" si="3"/>
        <v>200</v>
      </c>
      <c r="N36" s="124"/>
      <c r="O36" s="125"/>
      <c r="P36" s="126"/>
    </row>
    <row r="37" spans="1:16" ht="13.5" customHeight="1">
      <c r="A37" s="57">
        <v>27</v>
      </c>
      <c r="B37" s="53"/>
      <c r="C37" s="58"/>
      <c r="D37" s="58"/>
      <c r="E37" s="58"/>
      <c r="F37" s="58"/>
      <c r="G37" s="58"/>
      <c r="H37" s="58"/>
      <c r="I37" s="58"/>
      <c r="J37" s="58"/>
      <c r="K37" s="59"/>
      <c r="L37" s="55" t="str">
        <f t="shared" si="2"/>
        <v xml:space="preserve"> </v>
      </c>
      <c r="M37" s="60">
        <f t="shared" si="3"/>
        <v>200</v>
      </c>
      <c r="N37" s="124"/>
      <c r="O37" s="125"/>
      <c r="P37" s="126"/>
    </row>
    <row r="38" spans="1:16" ht="13.5" customHeight="1">
      <c r="A38" s="57">
        <v>28</v>
      </c>
      <c r="B38" s="53"/>
      <c r="C38" s="58"/>
      <c r="D38" s="58"/>
      <c r="E38" s="58"/>
      <c r="F38" s="58"/>
      <c r="G38" s="58"/>
      <c r="H38" s="58"/>
      <c r="I38" s="58"/>
      <c r="J38" s="58"/>
      <c r="K38" s="59"/>
      <c r="L38" s="55" t="str">
        <f t="shared" si="2"/>
        <v xml:space="preserve"> </v>
      </c>
      <c r="M38" s="60">
        <f t="shared" si="3"/>
        <v>200</v>
      </c>
      <c r="N38" s="124"/>
      <c r="O38" s="125"/>
      <c r="P38" s="126"/>
    </row>
    <row r="39" spans="1:16" ht="13.5" customHeight="1">
      <c r="A39" s="57">
        <v>29</v>
      </c>
      <c r="B39" s="53"/>
      <c r="C39" s="58"/>
      <c r="D39" s="58"/>
      <c r="E39" s="58"/>
      <c r="F39" s="58"/>
      <c r="G39" s="58"/>
      <c r="H39" s="58"/>
      <c r="I39" s="58"/>
      <c r="J39" s="58"/>
      <c r="K39" s="59"/>
      <c r="L39" s="55" t="str">
        <f t="shared" si="2"/>
        <v xml:space="preserve"> </v>
      </c>
      <c r="M39" s="60">
        <f t="shared" si="3"/>
        <v>200</v>
      </c>
      <c r="N39" s="124"/>
      <c r="O39" s="125"/>
      <c r="P39" s="126"/>
    </row>
    <row r="40" spans="1:16" ht="13.5" customHeight="1">
      <c r="A40" s="57">
        <v>30</v>
      </c>
      <c r="B40" s="53"/>
      <c r="C40" s="58"/>
      <c r="D40" s="58"/>
      <c r="E40" s="58"/>
      <c r="F40" s="58"/>
      <c r="G40" s="58"/>
      <c r="H40" s="58"/>
      <c r="I40" s="58"/>
      <c r="J40" s="58"/>
      <c r="K40" s="59"/>
      <c r="L40" s="55" t="str">
        <f t="shared" si="2"/>
        <v xml:space="preserve"> </v>
      </c>
      <c r="M40" s="60">
        <f t="shared" si="3"/>
        <v>200</v>
      </c>
      <c r="N40" s="124"/>
      <c r="O40" s="125"/>
      <c r="P40" s="126"/>
    </row>
    <row r="41" spans="1:16" ht="13.5" customHeight="1">
      <c r="A41" s="61"/>
      <c r="B41" s="62"/>
      <c r="C41" s="63"/>
      <c r="D41" s="63"/>
      <c r="E41" s="63"/>
      <c r="F41" s="63"/>
      <c r="G41" s="63"/>
      <c r="H41" s="63"/>
      <c r="I41" s="63"/>
      <c r="J41" s="63"/>
      <c r="K41" s="64"/>
      <c r="L41" s="65" t="str">
        <f t="shared" si="2"/>
        <v xml:space="preserve"> </v>
      </c>
      <c r="M41" s="66">
        <f t="shared" si="3"/>
        <v>200</v>
      </c>
      <c r="N41" s="127"/>
      <c r="O41" s="128"/>
      <c r="P41" s="129"/>
    </row>
    <row r="42" spans="1:16" ht="13.5" customHeight="1">
      <c r="A42" s="67" t="s">
        <v>26</v>
      </c>
      <c r="B42" s="68">
        <f>IF(SUM(B11:B41)=0,"",SUM(B11:B41))</f>
        <v>2600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3000</v>
      </c>
      <c r="M42" s="71"/>
      <c r="N42" s="118"/>
      <c r="O42" s="118"/>
      <c r="P42" s="118"/>
    </row>
    <row r="43" spans="1:16" ht="13.5" customHeight="1">
      <c r="A43" s="67" t="s">
        <v>27</v>
      </c>
      <c r="B43" s="68">
        <f>'Ngan sach'!G22</f>
        <v>3000</v>
      </c>
      <c r="C43" s="68">
        <f>'Ngan sach'!G23</f>
        <v>200</v>
      </c>
      <c r="D43" s="68">
        <f>'Ngan sach'!G24</f>
        <v>0</v>
      </c>
      <c r="E43" s="68">
        <f>'Ngan sach'!G25</f>
        <v>0</v>
      </c>
      <c r="F43" s="68">
        <f>'Ngan sach'!G26</f>
        <v>0</v>
      </c>
      <c r="G43" s="68">
        <f>'Ngan sach'!G27</f>
        <v>0</v>
      </c>
      <c r="H43" s="68">
        <f>'Ngan sach'!G28</f>
        <v>0</v>
      </c>
      <c r="I43" s="68"/>
      <c r="J43" s="68"/>
      <c r="K43" s="69"/>
      <c r="L43" s="70">
        <f t="shared" ref="L43" si="5">SUM(B43:K43)</f>
        <v>3200</v>
      </c>
      <c r="M43" s="72"/>
      <c r="N43" s="111"/>
      <c r="O43" s="111"/>
      <c r="P43" s="111"/>
    </row>
    <row r="44" spans="1:16" ht="13.5" customHeight="1">
      <c r="A44" s="67" t="s">
        <v>24</v>
      </c>
      <c r="B44" s="68">
        <f>B43-SUM(B11:B41)</f>
        <v>400</v>
      </c>
      <c r="C44" s="68">
        <f t="shared" ref="C44:L44" si="6">C43-SUM(C11:C41)</f>
        <v>-200</v>
      </c>
      <c r="D44" s="68">
        <f t="shared" si="6"/>
        <v>0</v>
      </c>
      <c r="E44" s="68">
        <f t="shared" si="6"/>
        <v>0</v>
      </c>
      <c r="F44" s="68">
        <f t="shared" si="6"/>
        <v>0</v>
      </c>
      <c r="G44" s="68">
        <f t="shared" si="6"/>
        <v>0</v>
      </c>
      <c r="H44" s="68">
        <f t="shared" si="6"/>
        <v>0</v>
      </c>
      <c r="I44" s="68"/>
      <c r="J44" s="68"/>
      <c r="K44" s="69"/>
      <c r="L44" s="70">
        <f t="shared" si="6"/>
        <v>200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c r="F47" s="41"/>
      <c r="G47" s="75" t="str">
        <f>IF('Ngan sach'!$C$33=0," ",'Ngan sach'!$C$33)</f>
        <v>Đi lại + về quê</v>
      </c>
      <c r="H47" s="76"/>
      <c r="I47" s="41"/>
      <c r="J47" s="75" t="str">
        <f>IF('Ngan sach'!$C$49=0," ",'Ngan sach'!$C$49)</f>
        <v>TK Ngân hàng</v>
      </c>
      <c r="K47" s="76">
        <v>24000</v>
      </c>
      <c r="L47" s="130"/>
      <c r="M47" s="75" t="str">
        <f>IF('Ngan sach'!$C$6=0," ",'Ngan sach'!$C$6)</f>
        <v>Lương &amp; Thưởng</v>
      </c>
      <c r="N47" s="76">
        <v>31500</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row>
    <row r="49" spans="1:14" ht="13.5" customHeight="1">
      <c r="A49" s="77" t="str">
        <f>IF('Ngan sach'!$C$16=0," ",'Ngan sach'!$C$16)</f>
        <v>Mạng internet</v>
      </c>
      <c r="B49" s="78">
        <v>200</v>
      </c>
      <c r="C49" s="41"/>
      <c r="D49" s="77" t="str">
        <f>IF('Ngan sach'!$C$43=0," ",'Ngan sach'!$C$43)</f>
        <v>Vay nợ cá nhân</v>
      </c>
      <c r="E49" s="78"/>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0</v>
      </c>
      <c r="F52" s="41"/>
      <c r="G52" s="82" t="s">
        <v>32</v>
      </c>
      <c r="H52" s="71">
        <f>SUM(H47:H51)</f>
        <v>0</v>
      </c>
      <c r="I52" s="41"/>
      <c r="J52" s="82" t="s">
        <v>32</v>
      </c>
      <c r="K52" s="71">
        <f>SUM(K47:K51)</f>
        <v>24000</v>
      </c>
      <c r="L52" s="41"/>
      <c r="M52" s="82" t="s">
        <v>32</v>
      </c>
      <c r="N52" s="71">
        <f>SUM(N47:N50)</f>
        <v>31500</v>
      </c>
    </row>
    <row r="53" spans="1:14" ht="13.5" customHeight="1">
      <c r="A53" s="82" t="s">
        <v>27</v>
      </c>
      <c r="B53" s="71">
        <f>+'Ngan sach'!G19</f>
        <v>4975</v>
      </c>
      <c r="C53" s="41"/>
      <c r="D53" s="82" t="s">
        <v>27</v>
      </c>
      <c r="E53" s="71">
        <f>+'Ngan sach'!G46</f>
        <v>0</v>
      </c>
      <c r="F53" s="41"/>
      <c r="G53" s="82" t="s">
        <v>27</v>
      </c>
      <c r="H53" s="71">
        <f>+'Ngan sach'!G38</f>
        <v>1700</v>
      </c>
      <c r="I53" s="41"/>
      <c r="J53" s="82" t="s">
        <v>27</v>
      </c>
      <c r="K53" s="71">
        <f>+'Ngan sach'!G53</f>
        <v>7625</v>
      </c>
      <c r="L53" s="41"/>
      <c r="M53" s="82" t="s">
        <v>27</v>
      </c>
      <c r="N53" s="71">
        <f>+'Ngan sach'!G11</f>
        <v>32500</v>
      </c>
    </row>
    <row r="54" spans="1:14" ht="13.5" customHeight="1">
      <c r="A54" s="82" t="s">
        <v>30</v>
      </c>
      <c r="B54" s="72">
        <f>B53-B52</f>
        <v>420</v>
      </c>
      <c r="C54" s="41"/>
      <c r="D54" s="82" t="s">
        <v>30</v>
      </c>
      <c r="E54" s="72">
        <f>E53-E52</f>
        <v>0</v>
      </c>
      <c r="F54" s="41"/>
      <c r="G54" s="82" t="s">
        <v>30</v>
      </c>
      <c r="H54" s="72">
        <f>H53-H52</f>
        <v>1700</v>
      </c>
      <c r="I54" s="41"/>
      <c r="J54" s="82" t="s">
        <v>30</v>
      </c>
      <c r="K54" s="72">
        <f>K53-K52</f>
        <v>-16375</v>
      </c>
      <c r="L54" s="41"/>
      <c r="M54" s="82" t="s">
        <v>30</v>
      </c>
      <c r="N54" s="72">
        <f>N53-N52</f>
        <v>1000</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38" priority="10">
      <formula>"$H$3=0"</formula>
    </cfRule>
  </conditionalFormatting>
  <conditionalFormatting sqref="N11:N44 A11:M41 O11:P41 A47:B51 D47:E51 G47:H51 M47:N51 A6:H8 J47:K51">
    <cfRule type="expression" dxfId="37" priority="9">
      <formula>MOD(ROW(),2)=1</formula>
    </cfRule>
  </conditionalFormatting>
  <conditionalFormatting sqref="J5:M7">
    <cfRule type="expression" dxfId="36" priority="1">
      <formula>J5&lt;&gt;""</formula>
    </cfRule>
  </conditionalFormatting>
  <dataValidations xWindow="947" yWindow="351"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B11:K41 A1"/>
  </dataValidations>
  <pageMargins left="0.7" right="0.7" top="0.75" bottom="0.75" header="0.3" footer="0.3"/>
  <pageSetup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G23" sqref="G23"/>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16725</v>
      </c>
    </row>
    <row r="2" spans="1:18" ht="13.5" customHeight="1">
      <c r="Q2" s="36" t="s">
        <v>23</v>
      </c>
      <c r="R2" s="37">
        <f>+B52+E52+H52+K52+L42</f>
        <v>16555</v>
      </c>
    </row>
    <row r="3" spans="1:18" ht="13.5" customHeight="1">
      <c r="Q3" s="36"/>
      <c r="R3" s="37"/>
    </row>
    <row r="4" spans="1:18" ht="13.5" customHeight="1">
      <c r="Q4" s="36" t="s">
        <v>30</v>
      </c>
      <c r="R4" s="37">
        <f>+R1-R2</f>
        <v>170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3400</v>
      </c>
      <c r="D6" s="53">
        <f>+B53</f>
        <v>4975</v>
      </c>
      <c r="E6" s="53">
        <f>+H53</f>
        <v>1700</v>
      </c>
      <c r="F6" s="53">
        <f>+E53</f>
        <v>0</v>
      </c>
      <c r="G6" s="53">
        <f>+K53</f>
        <v>7425</v>
      </c>
      <c r="H6" s="53">
        <f>+B6-SUM(C6:G6)</f>
        <v>0</v>
      </c>
      <c r="J6" s="119"/>
      <c r="K6" s="119"/>
      <c r="L6" s="119"/>
      <c r="M6" s="119"/>
      <c r="Q6" s="36"/>
      <c r="R6" s="37"/>
    </row>
    <row r="7" spans="1:18" ht="13.5" customHeight="1">
      <c r="A7" s="83" t="s">
        <v>74</v>
      </c>
      <c r="B7" s="58">
        <f>+N52</f>
        <v>16725</v>
      </c>
      <c r="C7" s="58">
        <f>+L42</f>
        <v>3500</v>
      </c>
      <c r="D7" s="58">
        <f>+B52</f>
        <v>4555</v>
      </c>
      <c r="E7" s="58">
        <f>+H52</f>
        <v>0</v>
      </c>
      <c r="F7" s="58">
        <f>+E52</f>
        <v>0</v>
      </c>
      <c r="G7" s="58">
        <f>+K52</f>
        <v>8500</v>
      </c>
      <c r="H7" s="53">
        <f t="shared" ref="H7" si="0">+B7-SUM(C7:G7)</f>
        <v>170</v>
      </c>
      <c r="J7" s="119"/>
      <c r="K7" s="119"/>
      <c r="L7" s="119"/>
      <c r="M7" s="119"/>
      <c r="Q7" s="36"/>
      <c r="R7" s="37"/>
    </row>
    <row r="8" spans="1:18" ht="13.5" customHeight="1">
      <c r="A8" s="83" t="s">
        <v>75</v>
      </c>
      <c r="B8" s="58">
        <f>+B6-B7</f>
        <v>775</v>
      </c>
      <c r="C8" s="58">
        <f t="shared" ref="C8:G8" si="1">+C6-C7</f>
        <v>-100</v>
      </c>
      <c r="D8" s="58">
        <f t="shared" si="1"/>
        <v>420</v>
      </c>
      <c r="E8" s="58">
        <f t="shared" si="1"/>
        <v>1700</v>
      </c>
      <c r="F8" s="58">
        <f t="shared" si="1"/>
        <v>0</v>
      </c>
      <c r="G8" s="58">
        <f t="shared" si="1"/>
        <v>-1075</v>
      </c>
      <c r="H8" s="53"/>
      <c r="P8" s="95" t="s">
        <v>31</v>
      </c>
      <c r="Q8" s="36"/>
      <c r="R8" s="36"/>
    </row>
    <row r="9" spans="1:18" ht="13.5" customHeight="1">
      <c r="A9" s="42"/>
      <c r="B9" s="42"/>
      <c r="C9" s="42"/>
      <c r="D9" s="42"/>
      <c r="E9" s="42"/>
      <c r="F9" s="42"/>
      <c r="J9" s="39"/>
      <c r="K9" s="39"/>
      <c r="L9" s="39"/>
      <c r="M9" s="46"/>
      <c r="N9" s="44"/>
      <c r="P9" s="95"/>
    </row>
    <row r="10" spans="1:18" ht="18.75" customHeight="1">
      <c r="A10" s="51" t="s">
        <v>55</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3300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3200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3100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2600</v>
      </c>
      <c r="N14" s="124"/>
      <c r="O14" s="125"/>
      <c r="P14" s="126"/>
    </row>
    <row r="15" spans="1:18" ht="13.5" customHeight="1">
      <c r="A15" s="57">
        <v>5</v>
      </c>
      <c r="B15" s="53">
        <v>100</v>
      </c>
      <c r="C15" s="58"/>
      <c r="D15" s="58"/>
      <c r="E15" s="58"/>
      <c r="F15" s="58"/>
      <c r="G15" s="58"/>
      <c r="H15" s="58"/>
      <c r="I15" s="58"/>
      <c r="J15" s="58"/>
      <c r="K15" s="59"/>
      <c r="L15" s="55">
        <f t="shared" si="2"/>
        <v>100</v>
      </c>
      <c r="M15" s="60">
        <f t="shared" si="3"/>
        <v>2500</v>
      </c>
      <c r="N15" s="124"/>
      <c r="O15" s="125"/>
      <c r="P15" s="126"/>
    </row>
    <row r="16" spans="1:18" ht="13.5" customHeight="1">
      <c r="A16" s="57">
        <v>6</v>
      </c>
      <c r="B16" s="53">
        <v>100</v>
      </c>
      <c r="C16" s="58"/>
      <c r="D16" s="58"/>
      <c r="E16" s="58"/>
      <c r="F16" s="58"/>
      <c r="G16" s="58"/>
      <c r="H16" s="58"/>
      <c r="I16" s="58"/>
      <c r="J16" s="58"/>
      <c r="K16" s="59"/>
      <c r="L16" s="55">
        <f t="shared" si="2"/>
        <v>100</v>
      </c>
      <c r="M16" s="60">
        <f t="shared" si="3"/>
        <v>2400</v>
      </c>
      <c r="N16" s="124"/>
      <c r="O16" s="125"/>
      <c r="P16" s="126"/>
    </row>
    <row r="17" spans="1:16" ht="13.5" customHeight="1">
      <c r="A17" s="57">
        <v>7</v>
      </c>
      <c r="B17" s="53">
        <v>100</v>
      </c>
      <c r="C17" s="58"/>
      <c r="D17" s="58"/>
      <c r="E17" s="58"/>
      <c r="F17" s="58"/>
      <c r="G17" s="58"/>
      <c r="H17" s="58"/>
      <c r="I17" s="58"/>
      <c r="J17" s="58"/>
      <c r="K17" s="59"/>
      <c r="L17" s="55">
        <f t="shared" si="2"/>
        <v>100</v>
      </c>
      <c r="M17" s="60">
        <f t="shared" si="3"/>
        <v>2300</v>
      </c>
      <c r="N17" s="124"/>
      <c r="O17" s="125"/>
      <c r="P17" s="126"/>
    </row>
    <row r="18" spans="1:16" ht="13.5" customHeight="1">
      <c r="A18" s="57">
        <v>8</v>
      </c>
      <c r="B18" s="53">
        <v>100</v>
      </c>
      <c r="C18" s="58"/>
      <c r="D18" s="58"/>
      <c r="E18" s="58"/>
      <c r="F18" s="58"/>
      <c r="G18" s="58"/>
      <c r="H18" s="58"/>
      <c r="I18" s="58"/>
      <c r="J18" s="58"/>
      <c r="K18" s="59"/>
      <c r="L18" s="55">
        <f t="shared" si="2"/>
        <v>100</v>
      </c>
      <c r="M18" s="60">
        <f t="shared" si="3"/>
        <v>2200</v>
      </c>
      <c r="N18" s="124"/>
      <c r="O18" s="125"/>
      <c r="P18" s="126"/>
    </row>
    <row r="19" spans="1:16" ht="13.5" customHeight="1">
      <c r="A19" s="57">
        <v>9</v>
      </c>
      <c r="B19" s="53">
        <v>100</v>
      </c>
      <c r="C19" s="58"/>
      <c r="D19" s="58"/>
      <c r="E19" s="58"/>
      <c r="F19" s="58"/>
      <c r="G19" s="58"/>
      <c r="H19" s="58"/>
      <c r="I19" s="58"/>
      <c r="J19" s="58"/>
      <c r="K19" s="59"/>
      <c r="L19" s="55">
        <f t="shared" si="2"/>
        <v>100</v>
      </c>
      <c r="M19" s="60">
        <f t="shared" si="3"/>
        <v>2100</v>
      </c>
      <c r="N19" s="124"/>
      <c r="O19" s="125"/>
      <c r="P19" s="126"/>
    </row>
    <row r="20" spans="1:16" ht="13.5" customHeight="1">
      <c r="A20" s="57">
        <v>10</v>
      </c>
      <c r="B20" s="53">
        <v>100</v>
      </c>
      <c r="C20" s="58"/>
      <c r="D20" s="58"/>
      <c r="E20" s="58"/>
      <c r="F20" s="58"/>
      <c r="G20" s="58"/>
      <c r="H20" s="58"/>
      <c r="I20" s="58"/>
      <c r="J20" s="58"/>
      <c r="K20" s="59"/>
      <c r="L20" s="55">
        <f t="shared" si="2"/>
        <v>100</v>
      </c>
      <c r="M20" s="60">
        <f t="shared" si="3"/>
        <v>2000</v>
      </c>
      <c r="N20" s="124"/>
      <c r="O20" s="125"/>
      <c r="P20" s="126"/>
    </row>
    <row r="21" spans="1:16" ht="13.5" customHeight="1">
      <c r="A21" s="57">
        <v>11</v>
      </c>
      <c r="B21" s="53">
        <v>100</v>
      </c>
      <c r="C21" s="58"/>
      <c r="D21" s="58"/>
      <c r="E21" s="58"/>
      <c r="F21" s="58"/>
      <c r="G21" s="58"/>
      <c r="H21" s="58"/>
      <c r="I21" s="58"/>
      <c r="J21" s="58"/>
      <c r="K21" s="59"/>
      <c r="L21" s="55">
        <f t="shared" si="2"/>
        <v>100</v>
      </c>
      <c r="M21" s="60">
        <f t="shared" si="3"/>
        <v>1900</v>
      </c>
      <c r="N21" s="124"/>
      <c r="O21" s="125"/>
      <c r="P21" s="126"/>
    </row>
    <row r="22" spans="1:16" ht="13.5" customHeight="1">
      <c r="A22" s="57">
        <v>12</v>
      </c>
      <c r="B22" s="53">
        <v>100</v>
      </c>
      <c r="C22" s="58"/>
      <c r="D22" s="58"/>
      <c r="E22" s="58"/>
      <c r="F22" s="58"/>
      <c r="G22" s="58"/>
      <c r="H22" s="58"/>
      <c r="I22" s="58"/>
      <c r="J22" s="58"/>
      <c r="K22" s="59"/>
      <c r="L22" s="55">
        <f t="shared" si="2"/>
        <v>100</v>
      </c>
      <c r="M22" s="60">
        <f t="shared" si="3"/>
        <v>1800</v>
      </c>
      <c r="N22" s="124"/>
      <c r="O22" s="125"/>
      <c r="P22" s="126"/>
    </row>
    <row r="23" spans="1:16" ht="13.5" customHeight="1">
      <c r="A23" s="57">
        <v>13</v>
      </c>
      <c r="B23" s="53">
        <v>100</v>
      </c>
      <c r="C23" s="58"/>
      <c r="D23" s="58"/>
      <c r="E23" s="58"/>
      <c r="F23" s="58"/>
      <c r="G23" s="58"/>
      <c r="H23" s="58"/>
      <c r="I23" s="58"/>
      <c r="J23" s="58"/>
      <c r="K23" s="59"/>
      <c r="L23" s="55">
        <f t="shared" si="2"/>
        <v>100</v>
      </c>
      <c r="M23" s="60">
        <f t="shared" si="3"/>
        <v>1700</v>
      </c>
      <c r="N23" s="124"/>
      <c r="O23" s="125"/>
      <c r="P23" s="126"/>
    </row>
    <row r="24" spans="1:16" ht="13.5" customHeight="1">
      <c r="A24" s="57">
        <v>14</v>
      </c>
      <c r="B24" s="53">
        <v>100</v>
      </c>
      <c r="C24" s="58"/>
      <c r="D24" s="58"/>
      <c r="E24" s="58"/>
      <c r="F24" s="58"/>
      <c r="G24" s="58"/>
      <c r="H24" s="58"/>
      <c r="I24" s="58"/>
      <c r="J24" s="58"/>
      <c r="K24" s="59"/>
      <c r="L24" s="55">
        <f t="shared" si="2"/>
        <v>100</v>
      </c>
      <c r="M24" s="60">
        <f t="shared" si="3"/>
        <v>1600</v>
      </c>
      <c r="N24" s="124"/>
      <c r="O24" s="125"/>
      <c r="P24" s="126"/>
    </row>
    <row r="25" spans="1:16" ht="13.5" customHeight="1">
      <c r="A25" s="57">
        <v>15</v>
      </c>
      <c r="B25" s="53">
        <v>100</v>
      </c>
      <c r="C25" s="58"/>
      <c r="D25" s="58"/>
      <c r="E25" s="58"/>
      <c r="F25" s="58"/>
      <c r="G25" s="58"/>
      <c r="H25" s="58"/>
      <c r="I25" s="58"/>
      <c r="J25" s="58"/>
      <c r="K25" s="59"/>
      <c r="L25" s="55">
        <f t="shared" si="2"/>
        <v>100</v>
      </c>
      <c r="M25" s="60">
        <f t="shared" si="3"/>
        <v>1500</v>
      </c>
      <c r="N25" s="124"/>
      <c r="O25" s="125"/>
      <c r="P25" s="126"/>
    </row>
    <row r="26" spans="1:16" ht="13.5" customHeight="1">
      <c r="A26" s="57">
        <v>16</v>
      </c>
      <c r="B26" s="53">
        <v>100</v>
      </c>
      <c r="C26" s="58"/>
      <c r="D26" s="58"/>
      <c r="E26" s="58"/>
      <c r="F26" s="58"/>
      <c r="G26" s="58"/>
      <c r="H26" s="58"/>
      <c r="I26" s="58"/>
      <c r="J26" s="58"/>
      <c r="K26" s="59"/>
      <c r="L26" s="55">
        <f t="shared" si="2"/>
        <v>100</v>
      </c>
      <c r="M26" s="60">
        <f t="shared" si="3"/>
        <v>1400</v>
      </c>
      <c r="N26" s="124"/>
      <c r="O26" s="125"/>
      <c r="P26" s="126"/>
    </row>
    <row r="27" spans="1:16" ht="13.5" customHeight="1">
      <c r="A27" s="57">
        <v>17</v>
      </c>
      <c r="B27" s="53">
        <v>100</v>
      </c>
      <c r="C27" s="58"/>
      <c r="D27" s="58"/>
      <c r="E27" s="58"/>
      <c r="F27" s="58"/>
      <c r="G27" s="58"/>
      <c r="H27" s="58"/>
      <c r="I27" s="58"/>
      <c r="J27" s="58"/>
      <c r="K27" s="59"/>
      <c r="L27" s="55">
        <f t="shared" si="2"/>
        <v>100</v>
      </c>
      <c r="M27" s="60">
        <f t="shared" si="3"/>
        <v>1300</v>
      </c>
      <c r="N27" s="124"/>
      <c r="O27" s="125"/>
      <c r="P27" s="126"/>
    </row>
    <row r="28" spans="1:16" ht="13.5" customHeight="1">
      <c r="A28" s="57">
        <v>18</v>
      </c>
      <c r="B28" s="53">
        <v>100</v>
      </c>
      <c r="C28" s="58"/>
      <c r="D28" s="58"/>
      <c r="E28" s="58"/>
      <c r="F28" s="58"/>
      <c r="G28" s="58"/>
      <c r="H28" s="58"/>
      <c r="I28" s="58"/>
      <c r="J28" s="58"/>
      <c r="K28" s="59"/>
      <c r="L28" s="55">
        <f t="shared" si="2"/>
        <v>100</v>
      </c>
      <c r="M28" s="60">
        <f t="shared" si="3"/>
        <v>1200</v>
      </c>
      <c r="N28" s="124"/>
      <c r="O28" s="125"/>
      <c r="P28" s="126"/>
    </row>
    <row r="29" spans="1:16" ht="13.5" customHeight="1">
      <c r="A29" s="57">
        <v>19</v>
      </c>
      <c r="B29" s="53">
        <v>100</v>
      </c>
      <c r="C29" s="58"/>
      <c r="D29" s="58"/>
      <c r="E29" s="58"/>
      <c r="F29" s="58"/>
      <c r="G29" s="58"/>
      <c r="H29" s="58"/>
      <c r="I29" s="58"/>
      <c r="J29" s="58"/>
      <c r="K29" s="59"/>
      <c r="L29" s="55">
        <f t="shared" si="2"/>
        <v>100</v>
      </c>
      <c r="M29" s="60">
        <f t="shared" si="3"/>
        <v>1100</v>
      </c>
      <c r="N29" s="124"/>
      <c r="O29" s="125"/>
      <c r="P29" s="126"/>
    </row>
    <row r="30" spans="1:16" ht="13.5" customHeight="1">
      <c r="A30" s="57">
        <v>20</v>
      </c>
      <c r="B30" s="53">
        <v>100</v>
      </c>
      <c r="C30" s="58"/>
      <c r="D30" s="58"/>
      <c r="E30" s="58"/>
      <c r="F30" s="58"/>
      <c r="G30" s="58"/>
      <c r="H30" s="58"/>
      <c r="I30" s="58"/>
      <c r="J30" s="58"/>
      <c r="K30" s="59"/>
      <c r="L30" s="55">
        <f t="shared" si="2"/>
        <v>100</v>
      </c>
      <c r="M30" s="60">
        <f t="shared" si="3"/>
        <v>1000</v>
      </c>
      <c r="N30" s="124"/>
      <c r="O30" s="125"/>
      <c r="P30" s="126"/>
    </row>
    <row r="31" spans="1:16" ht="13.5" customHeight="1">
      <c r="A31" s="57">
        <v>21</v>
      </c>
      <c r="B31" s="53">
        <v>100</v>
      </c>
      <c r="C31" s="58"/>
      <c r="D31" s="58"/>
      <c r="E31" s="58"/>
      <c r="F31" s="58"/>
      <c r="G31" s="58"/>
      <c r="H31" s="58"/>
      <c r="I31" s="58"/>
      <c r="J31" s="58"/>
      <c r="K31" s="59"/>
      <c r="L31" s="55">
        <f t="shared" si="2"/>
        <v>100</v>
      </c>
      <c r="M31" s="60">
        <f t="shared" si="3"/>
        <v>900</v>
      </c>
      <c r="N31" s="124"/>
      <c r="O31" s="125"/>
      <c r="P31" s="126"/>
    </row>
    <row r="32" spans="1:16" ht="13.5" customHeight="1">
      <c r="A32" s="57">
        <v>22</v>
      </c>
      <c r="B32" s="53">
        <v>100</v>
      </c>
      <c r="C32" s="58"/>
      <c r="D32" s="58"/>
      <c r="E32" s="58"/>
      <c r="F32" s="58"/>
      <c r="G32" s="58"/>
      <c r="H32" s="58"/>
      <c r="I32" s="58"/>
      <c r="J32" s="58"/>
      <c r="K32" s="59"/>
      <c r="L32" s="55">
        <f t="shared" si="2"/>
        <v>100</v>
      </c>
      <c r="M32" s="60">
        <f t="shared" si="3"/>
        <v>800</v>
      </c>
      <c r="N32" s="124"/>
      <c r="O32" s="125"/>
      <c r="P32" s="126"/>
    </row>
    <row r="33" spans="1:16" ht="13.5" customHeight="1">
      <c r="A33" s="57">
        <v>23</v>
      </c>
      <c r="B33" s="53">
        <v>100</v>
      </c>
      <c r="C33" s="58"/>
      <c r="D33" s="58"/>
      <c r="E33" s="58"/>
      <c r="F33" s="58"/>
      <c r="G33" s="58"/>
      <c r="H33" s="58"/>
      <c r="I33" s="58"/>
      <c r="J33" s="58"/>
      <c r="K33" s="59"/>
      <c r="L33" s="55">
        <f t="shared" si="2"/>
        <v>100</v>
      </c>
      <c r="M33" s="60">
        <f t="shared" si="3"/>
        <v>700</v>
      </c>
      <c r="N33" s="124"/>
      <c r="O33" s="125"/>
      <c r="P33" s="126"/>
    </row>
    <row r="34" spans="1:16" ht="13.5" customHeight="1">
      <c r="A34" s="57">
        <v>24</v>
      </c>
      <c r="B34" s="53">
        <v>100</v>
      </c>
      <c r="C34" s="58"/>
      <c r="D34" s="58"/>
      <c r="E34" s="58"/>
      <c r="F34" s="58"/>
      <c r="G34" s="58"/>
      <c r="H34" s="58"/>
      <c r="I34" s="58"/>
      <c r="J34" s="58"/>
      <c r="K34" s="59"/>
      <c r="L34" s="55">
        <f t="shared" si="2"/>
        <v>100</v>
      </c>
      <c r="M34" s="60">
        <f t="shared" si="3"/>
        <v>600</v>
      </c>
      <c r="N34" s="124"/>
      <c r="O34" s="125"/>
      <c r="P34" s="126"/>
    </row>
    <row r="35" spans="1:16" ht="13.5" customHeight="1">
      <c r="A35" s="57">
        <v>25</v>
      </c>
      <c r="B35" s="53">
        <v>100</v>
      </c>
      <c r="C35" s="58"/>
      <c r="D35" s="58"/>
      <c r="E35" s="58"/>
      <c r="F35" s="58"/>
      <c r="G35" s="58"/>
      <c r="H35" s="58"/>
      <c r="I35" s="58"/>
      <c r="J35" s="58"/>
      <c r="K35" s="59"/>
      <c r="L35" s="55">
        <f t="shared" si="2"/>
        <v>100</v>
      </c>
      <c r="M35" s="60">
        <f t="shared" si="3"/>
        <v>500</v>
      </c>
      <c r="N35" s="124"/>
      <c r="O35" s="125"/>
      <c r="P35" s="126"/>
    </row>
    <row r="36" spans="1:16" ht="13.5" customHeight="1">
      <c r="A36" s="57">
        <v>26</v>
      </c>
      <c r="B36" s="53">
        <v>100</v>
      </c>
      <c r="C36" s="58"/>
      <c r="D36" s="58"/>
      <c r="E36" s="58"/>
      <c r="F36" s="58"/>
      <c r="G36" s="58"/>
      <c r="H36" s="58"/>
      <c r="I36" s="58"/>
      <c r="J36" s="58"/>
      <c r="K36" s="59"/>
      <c r="L36" s="55">
        <f t="shared" si="2"/>
        <v>100</v>
      </c>
      <c r="M36" s="60">
        <f t="shared" si="3"/>
        <v>400</v>
      </c>
      <c r="N36" s="124"/>
      <c r="O36" s="125"/>
      <c r="P36" s="126"/>
    </row>
    <row r="37" spans="1:16" ht="13.5" customHeight="1">
      <c r="A37" s="57">
        <v>27</v>
      </c>
      <c r="B37" s="53">
        <v>100</v>
      </c>
      <c r="C37" s="58"/>
      <c r="D37" s="58"/>
      <c r="E37" s="58"/>
      <c r="F37" s="58"/>
      <c r="G37" s="58"/>
      <c r="H37" s="58"/>
      <c r="I37" s="58"/>
      <c r="J37" s="58"/>
      <c r="K37" s="59"/>
      <c r="L37" s="55">
        <f t="shared" si="2"/>
        <v>100</v>
      </c>
      <c r="M37" s="60">
        <f t="shared" si="3"/>
        <v>300</v>
      </c>
      <c r="N37" s="124"/>
      <c r="O37" s="125"/>
      <c r="P37" s="126"/>
    </row>
    <row r="38" spans="1:16" ht="13.5" customHeight="1">
      <c r="A38" s="57">
        <v>28</v>
      </c>
      <c r="B38" s="53">
        <v>100</v>
      </c>
      <c r="C38" s="58"/>
      <c r="D38" s="58"/>
      <c r="E38" s="58"/>
      <c r="F38" s="58"/>
      <c r="G38" s="58"/>
      <c r="H38" s="58"/>
      <c r="I38" s="58"/>
      <c r="J38" s="58"/>
      <c r="K38" s="59"/>
      <c r="L38" s="55">
        <f t="shared" si="2"/>
        <v>100</v>
      </c>
      <c r="M38" s="60">
        <f t="shared" si="3"/>
        <v>200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0</v>
      </c>
      <c r="N40" s="124"/>
      <c r="O40" s="125"/>
      <c r="P40" s="126"/>
    </row>
    <row r="41" spans="1:16" ht="13.5" customHeight="1">
      <c r="A41" s="61">
        <v>31</v>
      </c>
      <c r="B41" s="53">
        <v>100</v>
      </c>
      <c r="C41" s="63"/>
      <c r="D41" s="63"/>
      <c r="E41" s="63"/>
      <c r="F41" s="63"/>
      <c r="G41" s="63"/>
      <c r="H41" s="63"/>
      <c r="I41" s="63"/>
      <c r="J41" s="63"/>
      <c r="K41" s="64"/>
      <c r="L41" s="65">
        <f t="shared" si="2"/>
        <v>100</v>
      </c>
      <c r="M41" s="66">
        <f t="shared" si="3"/>
        <v>-100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sach'!H22</f>
        <v>3000</v>
      </c>
      <c r="C43" s="68">
        <f>'Ngan sach'!H23</f>
        <v>400</v>
      </c>
      <c r="D43" s="68">
        <f>'Ngan sach'!H24</f>
        <v>0</v>
      </c>
      <c r="E43" s="68">
        <f>'Ngan sach'!H25</f>
        <v>0</v>
      </c>
      <c r="F43" s="68">
        <f>'Ngan sach'!H26</f>
        <v>0</v>
      </c>
      <c r="G43" s="68">
        <f>'Ngan sach'!H27</f>
        <v>0</v>
      </c>
      <c r="H43" s="68">
        <f>'Ngan sach'!H28</f>
        <v>0</v>
      </c>
      <c r="I43" s="68"/>
      <c r="J43" s="68"/>
      <c r="K43" s="69"/>
      <c r="L43" s="70">
        <f t="shared" ref="L43" si="5">SUM(B43:K43)</f>
        <v>3400</v>
      </c>
      <c r="M43" s="72"/>
      <c r="N43" s="111"/>
      <c r="O43" s="111"/>
      <c r="P43" s="111"/>
    </row>
    <row r="44" spans="1:16" ht="13.5" customHeight="1">
      <c r="A44" s="67" t="s">
        <v>24</v>
      </c>
      <c r="B44" s="68">
        <f>B43-SUM(B11:B41)</f>
        <v>-100</v>
      </c>
      <c r="C44" s="68">
        <f t="shared" ref="C44:L44" si="6">C43-SUM(C11:C41)</f>
        <v>0</v>
      </c>
      <c r="D44" s="68">
        <f t="shared" si="6"/>
        <v>0</v>
      </c>
      <c r="E44" s="68">
        <f t="shared" si="6"/>
        <v>0</v>
      </c>
      <c r="F44" s="68">
        <f t="shared" si="6"/>
        <v>0</v>
      </c>
      <c r="G44" s="68">
        <f t="shared" si="6"/>
        <v>0</v>
      </c>
      <c r="H44" s="68">
        <f t="shared" si="6"/>
        <v>0</v>
      </c>
      <c r="I44" s="68"/>
      <c r="J44" s="68"/>
      <c r="K44" s="69"/>
      <c r="L44" s="70">
        <f t="shared" si="6"/>
        <v>-100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c r="F47" s="41"/>
      <c r="G47" s="75" t="str">
        <f>IF('Ngan sach'!$C$33=0," ",'Ngan sach'!$C$33)</f>
        <v>Đi lại + về quê</v>
      </c>
      <c r="H47" s="76"/>
      <c r="I47" s="41"/>
      <c r="J47" s="75" t="str">
        <f>IF('Ngan sach'!$C$49=0," ",'Ngan sach'!$C$49)</f>
        <v>TK Ngân hàng</v>
      </c>
      <c r="K47" s="76">
        <v>8500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row>
    <row r="49" spans="1:14" ht="13.5" customHeight="1">
      <c r="A49" s="77" t="str">
        <f>IF('Ngan sach'!$C$16=0," ",'Ngan sach'!$C$16)</f>
        <v>Mạng internet</v>
      </c>
      <c r="B49" s="78">
        <v>200</v>
      </c>
      <c r="C49" s="41"/>
      <c r="D49" s="77" t="str">
        <f>IF('Ngan sach'!$C$43=0," ",'Ngan sach'!$C$43)</f>
        <v>Vay nợ cá nhân</v>
      </c>
      <c r="E49" s="78"/>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0</v>
      </c>
      <c r="F52" s="41"/>
      <c r="G52" s="82" t="s">
        <v>32</v>
      </c>
      <c r="H52" s="71">
        <f>SUM(H47:H51)</f>
        <v>0</v>
      </c>
      <c r="I52" s="41"/>
      <c r="J52" s="82" t="s">
        <v>32</v>
      </c>
      <c r="K52" s="71">
        <f>SUM(K47:K51)</f>
        <v>8500</v>
      </c>
      <c r="L52" s="41"/>
      <c r="M52" s="82" t="s">
        <v>32</v>
      </c>
      <c r="N52" s="71">
        <f>SUM(N47:N50)</f>
        <v>16725</v>
      </c>
    </row>
    <row r="53" spans="1:14" ht="13.5" customHeight="1">
      <c r="A53" s="82" t="s">
        <v>27</v>
      </c>
      <c r="B53" s="71">
        <f>+'Ngan sach'!H19</f>
        <v>4975</v>
      </c>
      <c r="C53" s="41"/>
      <c r="D53" s="82" t="s">
        <v>27</v>
      </c>
      <c r="E53" s="71">
        <f>+'Ngan sach'!H46</f>
        <v>0</v>
      </c>
      <c r="F53" s="41"/>
      <c r="G53" s="82" t="s">
        <v>27</v>
      </c>
      <c r="H53" s="71">
        <f>+'Ngan sach'!H38</f>
        <v>1700</v>
      </c>
      <c r="I53" s="41"/>
      <c r="J53" s="82" t="s">
        <v>27</v>
      </c>
      <c r="K53" s="71">
        <f>+'Ngan sach'!H53</f>
        <v>7425</v>
      </c>
      <c r="L53" s="41"/>
      <c r="M53" s="82" t="s">
        <v>27</v>
      </c>
      <c r="N53" s="71">
        <f>+'Ngan sach'!H11</f>
        <v>17500</v>
      </c>
    </row>
    <row r="54" spans="1:14" ht="13.5" customHeight="1">
      <c r="A54" s="82" t="s">
        <v>30</v>
      </c>
      <c r="B54" s="72">
        <f>B53-B52</f>
        <v>420</v>
      </c>
      <c r="C54" s="41"/>
      <c r="D54" s="82" t="s">
        <v>30</v>
      </c>
      <c r="E54" s="72">
        <f>E53-E52</f>
        <v>0</v>
      </c>
      <c r="F54" s="41"/>
      <c r="G54" s="82" t="s">
        <v>30</v>
      </c>
      <c r="H54" s="72">
        <f>H53-H52</f>
        <v>1700</v>
      </c>
      <c r="I54" s="41"/>
      <c r="J54" s="82" t="s">
        <v>30</v>
      </c>
      <c r="K54" s="72">
        <f>K53-K52</f>
        <v>-1075</v>
      </c>
      <c r="L54" s="41"/>
      <c r="M54" s="82" t="s">
        <v>30</v>
      </c>
      <c r="N54" s="72">
        <f>N53-N52</f>
        <v>775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35" priority="10">
      <formula>"$H$3=0"</formula>
    </cfRule>
  </conditionalFormatting>
  <conditionalFormatting sqref="N11:N44 O11:P41 A47:B51 D47:E51 G47:H51 M47:N51 A6:H8 A11:M41 J47:K51">
    <cfRule type="expression" dxfId="34" priority="9">
      <formula>MOD(ROW(),2)=1</formula>
    </cfRule>
  </conditionalFormatting>
  <conditionalFormatting sqref="J5:M7">
    <cfRule type="expression" dxfId="33" priority="1">
      <formula>J5&lt;&gt;""</formula>
    </cfRule>
  </conditionalFormatting>
  <dataValidations xWindow="868" yWindow="175"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11" activePane="bottomLeft" state="frozen"/>
      <selection activeCell="G9" sqref="G9"/>
      <selection pane="bottomLeft" activeCell="E16" sqref="E16"/>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16725</v>
      </c>
    </row>
    <row r="2" spans="1:18" ht="13.5" customHeight="1">
      <c r="Q2" s="36" t="s">
        <v>23</v>
      </c>
      <c r="R2" s="37">
        <f>+B52+E52+H52+K52+L42</f>
        <v>16455</v>
      </c>
    </row>
    <row r="3" spans="1:18" ht="13.5" customHeight="1">
      <c r="Q3" s="36"/>
      <c r="R3" s="37"/>
    </row>
    <row r="4" spans="1:18" ht="13.5" customHeight="1">
      <c r="Q4" s="36" t="s">
        <v>30</v>
      </c>
      <c r="R4" s="37">
        <f>+R1-R2</f>
        <v>270</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17500</v>
      </c>
      <c r="C6" s="53">
        <f>+L43</f>
        <v>3400</v>
      </c>
      <c r="D6" s="53">
        <f>+B53</f>
        <v>4975</v>
      </c>
      <c r="E6" s="53">
        <f>+H53</f>
        <v>1500</v>
      </c>
      <c r="F6" s="53">
        <f>+E53</f>
        <v>5000</v>
      </c>
      <c r="G6" s="53">
        <f>+K53</f>
        <v>2625</v>
      </c>
      <c r="H6" s="53">
        <f>+B6-SUM(C6:G6)</f>
        <v>0</v>
      </c>
      <c r="J6" s="119"/>
      <c r="K6" s="119"/>
      <c r="L6" s="119"/>
      <c r="M6" s="119"/>
      <c r="Q6" s="36"/>
      <c r="R6" s="37"/>
    </row>
    <row r="7" spans="1:18" ht="13.5" customHeight="1">
      <c r="A7" s="83" t="s">
        <v>74</v>
      </c>
      <c r="B7" s="58">
        <f>+N52</f>
        <v>16725</v>
      </c>
      <c r="C7" s="58">
        <f>+L42</f>
        <v>3400</v>
      </c>
      <c r="D7" s="58">
        <f>+B52</f>
        <v>4555</v>
      </c>
      <c r="E7" s="58">
        <f>+H52</f>
        <v>0</v>
      </c>
      <c r="F7" s="58">
        <f>+E52</f>
        <v>7500</v>
      </c>
      <c r="G7" s="58">
        <f>+K52</f>
        <v>1000</v>
      </c>
      <c r="H7" s="53">
        <f t="shared" ref="H7" si="0">+B7-SUM(C7:G7)</f>
        <v>270</v>
      </c>
      <c r="J7" s="119"/>
      <c r="K7" s="119"/>
      <c r="L7" s="119"/>
      <c r="M7" s="119"/>
      <c r="Q7" s="36"/>
      <c r="R7" s="37"/>
    </row>
    <row r="8" spans="1:18" ht="13.5" customHeight="1">
      <c r="A8" s="83" t="s">
        <v>75</v>
      </c>
      <c r="B8" s="58">
        <f>+B6-B7</f>
        <v>775</v>
      </c>
      <c r="C8" s="58">
        <f t="shared" ref="C8:G8" si="1">+C6-C7</f>
        <v>0</v>
      </c>
      <c r="D8" s="58">
        <f t="shared" si="1"/>
        <v>420</v>
      </c>
      <c r="E8" s="58">
        <f t="shared" si="1"/>
        <v>1500</v>
      </c>
      <c r="F8" s="58">
        <f t="shared" si="1"/>
        <v>-2500</v>
      </c>
      <c r="G8" s="58">
        <f t="shared" si="1"/>
        <v>1625</v>
      </c>
      <c r="H8" s="53"/>
      <c r="P8" s="95" t="s">
        <v>31</v>
      </c>
      <c r="Q8" s="36"/>
      <c r="R8" s="36"/>
    </row>
    <row r="9" spans="1:18" ht="13.5" customHeight="1">
      <c r="A9" s="42"/>
      <c r="B9" s="42"/>
      <c r="C9" s="42"/>
      <c r="D9" s="42"/>
      <c r="E9" s="42"/>
      <c r="F9" s="42"/>
      <c r="J9" s="39"/>
      <c r="K9" s="39"/>
      <c r="L9" s="39"/>
      <c r="M9" s="46"/>
      <c r="N9" s="44"/>
      <c r="P9" s="95"/>
    </row>
    <row r="10" spans="1:18" ht="18.75" customHeight="1">
      <c r="A10" s="51" t="s">
        <v>56</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3300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3200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3100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2600</v>
      </c>
      <c r="N14" s="124"/>
      <c r="O14" s="125"/>
      <c r="P14" s="126"/>
    </row>
    <row r="15" spans="1:18" ht="13.5" customHeight="1">
      <c r="A15" s="57">
        <v>5</v>
      </c>
      <c r="B15" s="53">
        <v>100</v>
      </c>
      <c r="C15" s="58"/>
      <c r="D15" s="58"/>
      <c r="E15" s="58"/>
      <c r="F15" s="58"/>
      <c r="G15" s="58"/>
      <c r="H15" s="58"/>
      <c r="I15" s="58"/>
      <c r="J15" s="58"/>
      <c r="K15" s="59"/>
      <c r="L15" s="55">
        <f t="shared" si="2"/>
        <v>100</v>
      </c>
      <c r="M15" s="60">
        <f t="shared" si="3"/>
        <v>2500</v>
      </c>
      <c r="N15" s="124"/>
      <c r="O15" s="125"/>
      <c r="P15" s="126"/>
    </row>
    <row r="16" spans="1:18" ht="13.5" customHeight="1">
      <c r="A16" s="57">
        <v>6</v>
      </c>
      <c r="B16" s="53">
        <v>100</v>
      </c>
      <c r="C16" s="58"/>
      <c r="D16" s="58"/>
      <c r="E16" s="58"/>
      <c r="F16" s="58"/>
      <c r="G16" s="58"/>
      <c r="H16" s="58"/>
      <c r="I16" s="58"/>
      <c r="J16" s="58"/>
      <c r="K16" s="59"/>
      <c r="L16" s="55">
        <f t="shared" si="2"/>
        <v>100</v>
      </c>
      <c r="M16" s="60">
        <f t="shared" si="3"/>
        <v>2400</v>
      </c>
      <c r="N16" s="124"/>
      <c r="O16" s="125"/>
      <c r="P16" s="126"/>
    </row>
    <row r="17" spans="1:16" ht="13.5" customHeight="1">
      <c r="A17" s="57">
        <v>7</v>
      </c>
      <c r="B17" s="53">
        <v>100</v>
      </c>
      <c r="C17" s="58"/>
      <c r="D17" s="58"/>
      <c r="E17" s="58"/>
      <c r="F17" s="58"/>
      <c r="G17" s="58"/>
      <c r="H17" s="58"/>
      <c r="I17" s="58"/>
      <c r="J17" s="58"/>
      <c r="K17" s="59"/>
      <c r="L17" s="55">
        <f t="shared" si="2"/>
        <v>100</v>
      </c>
      <c r="M17" s="60">
        <f t="shared" si="3"/>
        <v>2300</v>
      </c>
      <c r="N17" s="124"/>
      <c r="O17" s="125"/>
      <c r="P17" s="126"/>
    </row>
    <row r="18" spans="1:16" ht="13.5" customHeight="1">
      <c r="A18" s="57">
        <v>8</v>
      </c>
      <c r="B18" s="53">
        <v>100</v>
      </c>
      <c r="C18" s="58"/>
      <c r="D18" s="58"/>
      <c r="E18" s="58"/>
      <c r="F18" s="58"/>
      <c r="G18" s="58"/>
      <c r="H18" s="58"/>
      <c r="I18" s="58"/>
      <c r="J18" s="58"/>
      <c r="K18" s="59"/>
      <c r="L18" s="55">
        <f t="shared" si="2"/>
        <v>100</v>
      </c>
      <c r="M18" s="60">
        <f t="shared" si="3"/>
        <v>2200</v>
      </c>
      <c r="N18" s="124"/>
      <c r="O18" s="125"/>
      <c r="P18" s="126"/>
    </row>
    <row r="19" spans="1:16" ht="13.5" customHeight="1">
      <c r="A19" s="57">
        <v>9</v>
      </c>
      <c r="B19" s="53">
        <v>100</v>
      </c>
      <c r="C19" s="58"/>
      <c r="D19" s="58"/>
      <c r="E19" s="58"/>
      <c r="F19" s="58"/>
      <c r="G19" s="58"/>
      <c r="H19" s="58"/>
      <c r="I19" s="58"/>
      <c r="J19" s="58"/>
      <c r="K19" s="59"/>
      <c r="L19" s="55">
        <f t="shared" si="2"/>
        <v>100</v>
      </c>
      <c r="M19" s="60">
        <f t="shared" si="3"/>
        <v>2100</v>
      </c>
      <c r="N19" s="124"/>
      <c r="O19" s="125"/>
      <c r="P19" s="126"/>
    </row>
    <row r="20" spans="1:16" ht="13.5" customHeight="1">
      <c r="A20" s="57">
        <v>10</v>
      </c>
      <c r="B20" s="53">
        <v>100</v>
      </c>
      <c r="C20" s="58"/>
      <c r="D20" s="58"/>
      <c r="E20" s="58"/>
      <c r="F20" s="58"/>
      <c r="G20" s="58"/>
      <c r="H20" s="58"/>
      <c r="I20" s="58"/>
      <c r="J20" s="58"/>
      <c r="K20" s="59"/>
      <c r="L20" s="55">
        <f t="shared" si="2"/>
        <v>100</v>
      </c>
      <c r="M20" s="60">
        <f t="shared" si="3"/>
        <v>2000</v>
      </c>
      <c r="N20" s="124"/>
      <c r="O20" s="125"/>
      <c r="P20" s="126"/>
    </row>
    <row r="21" spans="1:16" ht="13.5" customHeight="1">
      <c r="A21" s="57">
        <v>11</v>
      </c>
      <c r="B21" s="53">
        <v>100</v>
      </c>
      <c r="C21" s="58"/>
      <c r="D21" s="58"/>
      <c r="E21" s="58"/>
      <c r="F21" s="58"/>
      <c r="G21" s="58"/>
      <c r="H21" s="58"/>
      <c r="I21" s="58"/>
      <c r="J21" s="58"/>
      <c r="K21" s="59"/>
      <c r="L21" s="55">
        <f t="shared" si="2"/>
        <v>100</v>
      </c>
      <c r="M21" s="60">
        <f t="shared" si="3"/>
        <v>1900</v>
      </c>
      <c r="N21" s="124"/>
      <c r="O21" s="125"/>
      <c r="P21" s="126"/>
    </row>
    <row r="22" spans="1:16" ht="13.5" customHeight="1">
      <c r="A22" s="57">
        <v>12</v>
      </c>
      <c r="B22" s="53">
        <v>100</v>
      </c>
      <c r="C22" s="58"/>
      <c r="D22" s="58"/>
      <c r="E22" s="58"/>
      <c r="F22" s="58"/>
      <c r="G22" s="58"/>
      <c r="H22" s="58"/>
      <c r="I22" s="58"/>
      <c r="J22" s="58"/>
      <c r="K22" s="59"/>
      <c r="L22" s="55">
        <f t="shared" si="2"/>
        <v>100</v>
      </c>
      <c r="M22" s="60">
        <f t="shared" si="3"/>
        <v>1800</v>
      </c>
      <c r="N22" s="124"/>
      <c r="O22" s="125"/>
      <c r="P22" s="126"/>
    </row>
    <row r="23" spans="1:16" ht="13.5" customHeight="1">
      <c r="A23" s="57">
        <v>13</v>
      </c>
      <c r="B23" s="53">
        <v>100</v>
      </c>
      <c r="C23" s="58"/>
      <c r="D23" s="58"/>
      <c r="E23" s="58"/>
      <c r="F23" s="58"/>
      <c r="G23" s="58"/>
      <c r="H23" s="58"/>
      <c r="I23" s="58"/>
      <c r="J23" s="58"/>
      <c r="K23" s="59"/>
      <c r="L23" s="55">
        <f t="shared" si="2"/>
        <v>100</v>
      </c>
      <c r="M23" s="60">
        <f t="shared" si="3"/>
        <v>1700</v>
      </c>
      <c r="N23" s="124"/>
      <c r="O23" s="125"/>
      <c r="P23" s="126"/>
    </row>
    <row r="24" spans="1:16" ht="13.5" customHeight="1">
      <c r="A24" s="57">
        <v>14</v>
      </c>
      <c r="B24" s="53">
        <v>100</v>
      </c>
      <c r="C24" s="58"/>
      <c r="D24" s="58"/>
      <c r="E24" s="58"/>
      <c r="F24" s="58"/>
      <c r="G24" s="58"/>
      <c r="H24" s="58"/>
      <c r="I24" s="58"/>
      <c r="J24" s="58"/>
      <c r="K24" s="59"/>
      <c r="L24" s="55">
        <f t="shared" si="2"/>
        <v>100</v>
      </c>
      <c r="M24" s="60">
        <f t="shared" si="3"/>
        <v>1600</v>
      </c>
      <c r="N24" s="124"/>
      <c r="O24" s="125"/>
      <c r="P24" s="126"/>
    </row>
    <row r="25" spans="1:16" ht="13.5" customHeight="1">
      <c r="A25" s="57">
        <v>15</v>
      </c>
      <c r="B25" s="53">
        <v>100</v>
      </c>
      <c r="C25" s="58"/>
      <c r="D25" s="58"/>
      <c r="E25" s="58"/>
      <c r="F25" s="58"/>
      <c r="G25" s="58"/>
      <c r="H25" s="58"/>
      <c r="I25" s="58"/>
      <c r="J25" s="58"/>
      <c r="K25" s="59"/>
      <c r="L25" s="55">
        <f t="shared" si="2"/>
        <v>100</v>
      </c>
      <c r="M25" s="60">
        <f t="shared" si="3"/>
        <v>1500</v>
      </c>
      <c r="N25" s="124"/>
      <c r="O25" s="125"/>
      <c r="P25" s="126"/>
    </row>
    <row r="26" spans="1:16" ht="13.5" customHeight="1">
      <c r="A26" s="57">
        <v>16</v>
      </c>
      <c r="B26" s="53">
        <v>100</v>
      </c>
      <c r="C26" s="58"/>
      <c r="D26" s="58"/>
      <c r="E26" s="58"/>
      <c r="F26" s="58"/>
      <c r="G26" s="58"/>
      <c r="H26" s="58"/>
      <c r="I26" s="58"/>
      <c r="J26" s="58"/>
      <c r="K26" s="59"/>
      <c r="L26" s="55">
        <f t="shared" si="2"/>
        <v>100</v>
      </c>
      <c r="M26" s="60">
        <f t="shared" si="3"/>
        <v>1400</v>
      </c>
      <c r="N26" s="124"/>
      <c r="O26" s="125"/>
      <c r="P26" s="126"/>
    </row>
    <row r="27" spans="1:16" ht="13.5" customHeight="1">
      <c r="A27" s="57">
        <v>17</v>
      </c>
      <c r="B27" s="53">
        <v>100</v>
      </c>
      <c r="C27" s="58"/>
      <c r="D27" s="58"/>
      <c r="E27" s="58"/>
      <c r="F27" s="58"/>
      <c r="G27" s="58"/>
      <c r="H27" s="58"/>
      <c r="I27" s="58"/>
      <c r="J27" s="58"/>
      <c r="K27" s="59"/>
      <c r="L27" s="55">
        <f t="shared" si="2"/>
        <v>100</v>
      </c>
      <c r="M27" s="60">
        <f t="shared" si="3"/>
        <v>1300</v>
      </c>
      <c r="N27" s="124"/>
      <c r="O27" s="125"/>
      <c r="P27" s="126"/>
    </row>
    <row r="28" spans="1:16" ht="13.5" customHeight="1">
      <c r="A28" s="57">
        <v>18</v>
      </c>
      <c r="B28" s="53">
        <v>100</v>
      </c>
      <c r="C28" s="58"/>
      <c r="D28" s="58"/>
      <c r="E28" s="58"/>
      <c r="F28" s="58"/>
      <c r="G28" s="58"/>
      <c r="H28" s="58"/>
      <c r="I28" s="58"/>
      <c r="J28" s="58"/>
      <c r="K28" s="59"/>
      <c r="L28" s="55">
        <f t="shared" si="2"/>
        <v>100</v>
      </c>
      <c r="M28" s="60">
        <f t="shared" si="3"/>
        <v>1200</v>
      </c>
      <c r="N28" s="124"/>
      <c r="O28" s="125"/>
      <c r="P28" s="126"/>
    </row>
    <row r="29" spans="1:16" ht="13.5" customHeight="1">
      <c r="A29" s="57">
        <v>19</v>
      </c>
      <c r="B29" s="53">
        <v>100</v>
      </c>
      <c r="C29" s="58"/>
      <c r="D29" s="58"/>
      <c r="E29" s="58"/>
      <c r="F29" s="58"/>
      <c r="G29" s="58"/>
      <c r="H29" s="58"/>
      <c r="I29" s="58"/>
      <c r="J29" s="58"/>
      <c r="K29" s="59"/>
      <c r="L29" s="55">
        <f t="shared" si="2"/>
        <v>100</v>
      </c>
      <c r="M29" s="60">
        <f t="shared" si="3"/>
        <v>1100</v>
      </c>
      <c r="N29" s="124"/>
      <c r="O29" s="125"/>
      <c r="P29" s="126"/>
    </row>
    <row r="30" spans="1:16" ht="13.5" customHeight="1">
      <c r="A30" s="57">
        <v>20</v>
      </c>
      <c r="B30" s="53">
        <v>100</v>
      </c>
      <c r="C30" s="58"/>
      <c r="D30" s="58"/>
      <c r="E30" s="58"/>
      <c r="F30" s="58"/>
      <c r="G30" s="58"/>
      <c r="H30" s="58"/>
      <c r="I30" s="58"/>
      <c r="J30" s="58"/>
      <c r="K30" s="59"/>
      <c r="L30" s="55">
        <f t="shared" si="2"/>
        <v>100</v>
      </c>
      <c r="M30" s="60">
        <f t="shared" si="3"/>
        <v>1000</v>
      </c>
      <c r="N30" s="124"/>
      <c r="O30" s="125"/>
      <c r="P30" s="126"/>
    </row>
    <row r="31" spans="1:16" ht="13.5" customHeight="1">
      <c r="A31" s="57">
        <v>21</v>
      </c>
      <c r="B31" s="53">
        <v>100</v>
      </c>
      <c r="C31" s="58"/>
      <c r="D31" s="58"/>
      <c r="E31" s="58"/>
      <c r="F31" s="58"/>
      <c r="G31" s="58"/>
      <c r="H31" s="58"/>
      <c r="I31" s="58"/>
      <c r="J31" s="58"/>
      <c r="K31" s="59"/>
      <c r="L31" s="55">
        <f t="shared" si="2"/>
        <v>100</v>
      </c>
      <c r="M31" s="60">
        <f t="shared" si="3"/>
        <v>900</v>
      </c>
      <c r="N31" s="124"/>
      <c r="O31" s="125"/>
      <c r="P31" s="126"/>
    </row>
    <row r="32" spans="1:16" ht="13.5" customHeight="1">
      <c r="A32" s="57">
        <v>22</v>
      </c>
      <c r="B32" s="53">
        <v>100</v>
      </c>
      <c r="C32" s="58"/>
      <c r="D32" s="58"/>
      <c r="E32" s="58"/>
      <c r="F32" s="58"/>
      <c r="G32" s="58"/>
      <c r="H32" s="58"/>
      <c r="I32" s="58"/>
      <c r="J32" s="58"/>
      <c r="K32" s="59"/>
      <c r="L32" s="55">
        <f t="shared" si="2"/>
        <v>100</v>
      </c>
      <c r="M32" s="60">
        <f t="shared" si="3"/>
        <v>800</v>
      </c>
      <c r="N32" s="124"/>
      <c r="O32" s="125"/>
      <c r="P32" s="126"/>
    </row>
    <row r="33" spans="1:16" ht="13.5" customHeight="1">
      <c r="A33" s="57">
        <v>23</v>
      </c>
      <c r="B33" s="53">
        <v>100</v>
      </c>
      <c r="C33" s="58"/>
      <c r="D33" s="58"/>
      <c r="E33" s="58"/>
      <c r="F33" s="58"/>
      <c r="G33" s="58"/>
      <c r="H33" s="58"/>
      <c r="I33" s="58"/>
      <c r="J33" s="58"/>
      <c r="K33" s="59"/>
      <c r="L33" s="55">
        <f t="shared" si="2"/>
        <v>100</v>
      </c>
      <c r="M33" s="60">
        <f t="shared" si="3"/>
        <v>700</v>
      </c>
      <c r="N33" s="124"/>
      <c r="O33" s="125"/>
      <c r="P33" s="126"/>
    </row>
    <row r="34" spans="1:16" ht="13.5" customHeight="1">
      <c r="A34" s="57">
        <v>24</v>
      </c>
      <c r="B34" s="53">
        <v>100</v>
      </c>
      <c r="C34" s="58"/>
      <c r="D34" s="58"/>
      <c r="E34" s="58"/>
      <c r="F34" s="58"/>
      <c r="G34" s="58"/>
      <c r="H34" s="58"/>
      <c r="I34" s="58"/>
      <c r="J34" s="58"/>
      <c r="K34" s="59"/>
      <c r="L34" s="55">
        <f t="shared" si="2"/>
        <v>100</v>
      </c>
      <c r="M34" s="60">
        <f t="shared" si="3"/>
        <v>600</v>
      </c>
      <c r="N34" s="124"/>
      <c r="O34" s="125"/>
      <c r="P34" s="126"/>
    </row>
    <row r="35" spans="1:16" ht="13.5" customHeight="1">
      <c r="A35" s="57">
        <v>25</v>
      </c>
      <c r="B35" s="53">
        <v>100</v>
      </c>
      <c r="C35" s="58"/>
      <c r="D35" s="58"/>
      <c r="E35" s="58"/>
      <c r="F35" s="58"/>
      <c r="G35" s="58"/>
      <c r="H35" s="58"/>
      <c r="I35" s="58"/>
      <c r="J35" s="58"/>
      <c r="K35" s="59"/>
      <c r="L35" s="55">
        <f t="shared" si="2"/>
        <v>100</v>
      </c>
      <c r="M35" s="60">
        <f t="shared" si="3"/>
        <v>500</v>
      </c>
      <c r="N35" s="124"/>
      <c r="O35" s="125"/>
      <c r="P35" s="126"/>
    </row>
    <row r="36" spans="1:16" ht="13.5" customHeight="1">
      <c r="A36" s="57">
        <v>26</v>
      </c>
      <c r="B36" s="53">
        <v>100</v>
      </c>
      <c r="C36" s="58"/>
      <c r="D36" s="58"/>
      <c r="E36" s="58"/>
      <c r="F36" s="58"/>
      <c r="G36" s="58"/>
      <c r="H36" s="58"/>
      <c r="I36" s="58"/>
      <c r="J36" s="58"/>
      <c r="K36" s="59"/>
      <c r="L36" s="55">
        <f t="shared" si="2"/>
        <v>100</v>
      </c>
      <c r="M36" s="60">
        <f t="shared" si="3"/>
        <v>400</v>
      </c>
      <c r="N36" s="124"/>
      <c r="O36" s="125"/>
      <c r="P36" s="126"/>
    </row>
    <row r="37" spans="1:16" ht="13.5" customHeight="1">
      <c r="A37" s="57">
        <v>27</v>
      </c>
      <c r="B37" s="53">
        <v>100</v>
      </c>
      <c r="C37" s="58"/>
      <c r="D37" s="58"/>
      <c r="E37" s="58"/>
      <c r="F37" s="58"/>
      <c r="G37" s="58"/>
      <c r="H37" s="58"/>
      <c r="I37" s="58"/>
      <c r="J37" s="58"/>
      <c r="K37" s="59"/>
      <c r="L37" s="55">
        <f t="shared" si="2"/>
        <v>100</v>
      </c>
      <c r="M37" s="60">
        <f t="shared" si="3"/>
        <v>300</v>
      </c>
      <c r="N37" s="124"/>
      <c r="O37" s="125"/>
      <c r="P37" s="126"/>
    </row>
    <row r="38" spans="1:16" ht="13.5" customHeight="1">
      <c r="A38" s="57">
        <v>28</v>
      </c>
      <c r="B38" s="53">
        <v>100</v>
      </c>
      <c r="C38" s="58"/>
      <c r="D38" s="58"/>
      <c r="E38" s="58"/>
      <c r="F38" s="58"/>
      <c r="G38" s="58"/>
      <c r="H38" s="58"/>
      <c r="I38" s="58"/>
      <c r="J38" s="58"/>
      <c r="K38" s="59"/>
      <c r="L38" s="55">
        <f t="shared" si="2"/>
        <v>100</v>
      </c>
      <c r="M38" s="60">
        <f t="shared" si="3"/>
        <v>200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0</v>
      </c>
      <c r="N40" s="124"/>
      <c r="O40" s="125"/>
      <c r="P40" s="126"/>
    </row>
    <row r="41" spans="1:16" ht="13.5" customHeight="1">
      <c r="A41" s="61"/>
      <c r="B41" s="62"/>
      <c r="C41" s="63"/>
      <c r="D41" s="63"/>
      <c r="E41" s="63"/>
      <c r="F41" s="63"/>
      <c r="G41" s="63"/>
      <c r="H41" s="63"/>
      <c r="I41" s="63"/>
      <c r="J41" s="63"/>
      <c r="K41" s="64"/>
      <c r="L41" s="65" t="str">
        <f t="shared" si="2"/>
        <v xml:space="preserve"> </v>
      </c>
      <c r="M41" s="66">
        <f t="shared" si="3"/>
        <v>0</v>
      </c>
      <c r="N41" s="127"/>
      <c r="O41" s="128"/>
      <c r="P41" s="129"/>
    </row>
    <row r="42" spans="1:16" ht="13.5" customHeight="1">
      <c r="A42" s="67" t="s">
        <v>26</v>
      </c>
      <c r="B42" s="68">
        <f>IF(SUM(B11:B41)=0,"",SUM(B11:B41))</f>
        <v>3000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3400</v>
      </c>
      <c r="M42" s="71"/>
      <c r="N42" s="118"/>
      <c r="O42" s="118"/>
      <c r="P42" s="118"/>
    </row>
    <row r="43" spans="1:16" ht="13.5" customHeight="1">
      <c r="A43" s="67" t="s">
        <v>27</v>
      </c>
      <c r="B43" s="68">
        <f>'Ngan sach'!I22</f>
        <v>3000</v>
      </c>
      <c r="C43" s="68">
        <f>'Ngan sach'!I23</f>
        <v>400</v>
      </c>
      <c r="D43" s="68">
        <f>'Ngan sach'!I24</f>
        <v>0</v>
      </c>
      <c r="E43" s="68">
        <f>'Ngan sach'!I25</f>
        <v>0</v>
      </c>
      <c r="F43" s="68">
        <f>'Ngan sach'!I26</f>
        <v>0</v>
      </c>
      <c r="G43" s="68">
        <f>'Ngan sach'!I27</f>
        <v>0</v>
      </c>
      <c r="H43" s="68">
        <f>'Ngan sach'!I28</f>
        <v>0</v>
      </c>
      <c r="I43" s="68"/>
      <c r="J43" s="68"/>
      <c r="K43" s="69"/>
      <c r="L43" s="70">
        <f t="shared" ref="L43" si="5">SUM(B43:K43)</f>
        <v>3400</v>
      </c>
      <c r="M43" s="72"/>
      <c r="N43" s="111"/>
      <c r="O43" s="111"/>
      <c r="P43" s="111"/>
    </row>
    <row r="44" spans="1:16" ht="13.5" customHeight="1">
      <c r="A44" s="67" t="s">
        <v>24</v>
      </c>
      <c r="B44" s="68">
        <f>B43-SUM(B11:B41)</f>
        <v>0</v>
      </c>
      <c r="C44" s="68">
        <f t="shared" ref="C44:L44" si="6">C43-SUM(C11:C41)</f>
        <v>0</v>
      </c>
      <c r="D44" s="68">
        <f t="shared" si="6"/>
        <v>0</v>
      </c>
      <c r="E44" s="68">
        <f t="shared" si="6"/>
        <v>0</v>
      </c>
      <c r="F44" s="68">
        <f t="shared" si="6"/>
        <v>0</v>
      </c>
      <c r="G44" s="68">
        <f t="shared" si="6"/>
        <v>0</v>
      </c>
      <c r="H44" s="68">
        <f t="shared" si="6"/>
        <v>0</v>
      </c>
      <c r="I44" s="68"/>
      <c r="J44" s="68"/>
      <c r="K44" s="69"/>
      <c r="L44" s="70">
        <f t="shared" si="6"/>
        <v>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5500</v>
      </c>
      <c r="F47" s="41"/>
      <c r="G47" s="75" t="str">
        <f>IF('Ngan sach'!$C$33=0," ",'Ngan sach'!$C$33)</f>
        <v>Đi lại + về quê</v>
      </c>
      <c r="H47" s="76"/>
      <c r="I47" s="41"/>
      <c r="J47" s="75" t="str">
        <f>IF('Ngan sach'!$C$49=0," ",'Ngan sach'!$C$49)</f>
        <v>TK Ngân hàng</v>
      </c>
      <c r="K47" s="76">
        <v>1000</v>
      </c>
      <c r="L47" s="130"/>
      <c r="M47" s="75" t="str">
        <f>IF('Ngan sach'!$C$6=0," ",'Ngan sach'!$C$6)</f>
        <v>Lương &amp; Thưởng</v>
      </c>
      <c r="N47" s="76">
        <v>16725</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c r="I48" s="41"/>
      <c r="J48" s="77" t="str">
        <f>IF('Ngan sach'!$C$50=0," ",'Ngan sach'!$C$50)</f>
        <v>Bảo hiểm</v>
      </c>
      <c r="K48" s="78"/>
      <c r="L48" s="130"/>
      <c r="M48" s="77" t="str">
        <f>IF('Ngan sach'!$C$7=0," ",'Ngan sach'!$C$7)</f>
        <v>Ngoài giờ</v>
      </c>
      <c r="N48" s="78"/>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7500</v>
      </c>
      <c r="F52" s="41"/>
      <c r="G52" s="82" t="s">
        <v>32</v>
      </c>
      <c r="H52" s="71">
        <f>SUM(H47:H51)</f>
        <v>0</v>
      </c>
      <c r="I52" s="41"/>
      <c r="J52" s="82" t="s">
        <v>32</v>
      </c>
      <c r="K52" s="71">
        <f>SUM(K47:K51)</f>
        <v>1000</v>
      </c>
      <c r="L52" s="41"/>
      <c r="M52" s="82" t="s">
        <v>32</v>
      </c>
      <c r="N52" s="71">
        <f>SUM(N47:N50)</f>
        <v>16725</v>
      </c>
    </row>
    <row r="53" spans="1:14" ht="13.5" customHeight="1">
      <c r="A53" s="82" t="s">
        <v>27</v>
      </c>
      <c r="B53" s="71">
        <f>+'Ngan sach'!I19</f>
        <v>4975</v>
      </c>
      <c r="C53" s="41"/>
      <c r="D53" s="82" t="s">
        <v>27</v>
      </c>
      <c r="E53" s="71">
        <f>+'Ngan sach'!I46</f>
        <v>5000</v>
      </c>
      <c r="F53" s="41"/>
      <c r="G53" s="82" t="s">
        <v>27</v>
      </c>
      <c r="H53" s="71">
        <f>+'Ngan sach'!I38</f>
        <v>1500</v>
      </c>
      <c r="I53" s="41"/>
      <c r="J53" s="82" t="s">
        <v>27</v>
      </c>
      <c r="K53" s="71">
        <f>+'Ngan sach'!I53</f>
        <v>2625</v>
      </c>
      <c r="L53" s="41"/>
      <c r="M53" s="82" t="s">
        <v>27</v>
      </c>
      <c r="N53" s="71">
        <f>+'Ngan sach'!I11</f>
        <v>17500</v>
      </c>
    </row>
    <row r="54" spans="1:14" ht="13.5" customHeight="1">
      <c r="A54" s="82" t="s">
        <v>30</v>
      </c>
      <c r="B54" s="72">
        <f>B53-B52</f>
        <v>420</v>
      </c>
      <c r="C54" s="41"/>
      <c r="D54" s="82" t="s">
        <v>30</v>
      </c>
      <c r="E54" s="72">
        <f>E53-E52</f>
        <v>-2500</v>
      </c>
      <c r="F54" s="41"/>
      <c r="G54" s="82" t="s">
        <v>30</v>
      </c>
      <c r="H54" s="72">
        <f>H53-H52</f>
        <v>1500</v>
      </c>
      <c r="I54" s="41"/>
      <c r="J54" s="82" t="s">
        <v>30</v>
      </c>
      <c r="K54" s="72">
        <f>K53-K52</f>
        <v>1625</v>
      </c>
      <c r="L54" s="41"/>
      <c r="M54" s="82" t="s">
        <v>30</v>
      </c>
      <c r="N54" s="72">
        <f>N53-N52</f>
        <v>775</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32" priority="10">
      <formula>"$H$3=0"</formula>
    </cfRule>
  </conditionalFormatting>
  <conditionalFormatting sqref="N11:N44 O11:P41 A47:B51 D47:E51 G47:H51 M47:N51 A6:H8 A11:M41 J47:K51">
    <cfRule type="expression" dxfId="31" priority="9">
      <formula>MOD(ROW(),2)=1</formula>
    </cfRule>
  </conditionalFormatting>
  <conditionalFormatting sqref="J5:M7">
    <cfRule type="expression" dxfId="30" priority="1">
      <formula>J5&lt;&gt;""</formula>
    </cfRule>
  </conditionalFormatting>
  <dataValidations xWindow="727" yWindow="365"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dimension ref="A1:S69"/>
  <sheetViews>
    <sheetView showGridLines="0" showRowColHeaders="0" zoomScaleNormal="100" workbookViewId="0">
      <pane ySplit="10" topLeftCell="A36" activePane="bottomLeft" state="frozen"/>
      <selection activeCell="G9" sqref="G9"/>
      <selection pane="bottomLeft" activeCell="N53" sqref="N53"/>
    </sheetView>
  </sheetViews>
  <sheetFormatPr defaultRowHeight="13.5" customHeight="1"/>
  <cols>
    <col min="1" max="12" width="11.7109375" style="35" customWidth="1"/>
    <col min="13" max="13" width="12.42578125" style="35" customWidth="1"/>
    <col min="14" max="14" width="12.140625" style="35" customWidth="1"/>
    <col min="15" max="16" width="10.28515625" style="35" customWidth="1"/>
    <col min="17" max="17" width="13.28515625" style="35" hidden="1" customWidth="1"/>
    <col min="18" max="18" width="0" style="35" hidden="1" customWidth="1"/>
    <col min="19" max="19" width="9.85546875" style="35" hidden="1" customWidth="1"/>
    <col min="20" max="16384" width="9.140625" style="35"/>
  </cols>
  <sheetData>
    <row r="1" spans="1:18" ht="13.5" customHeight="1">
      <c r="Q1" s="36" t="s">
        <v>0</v>
      </c>
      <c r="R1" s="37">
        <f>+N52</f>
        <v>22000</v>
      </c>
    </row>
    <row r="2" spans="1:18" ht="13.5" customHeight="1">
      <c r="Q2" s="36" t="s">
        <v>23</v>
      </c>
      <c r="R2" s="37">
        <f>+B52+E52+H52+K52+L42</f>
        <v>22005</v>
      </c>
    </row>
    <row r="3" spans="1:18" ht="13.5" customHeight="1">
      <c r="Q3" s="36"/>
      <c r="R3" s="37"/>
    </row>
    <row r="4" spans="1:18" ht="13.5" customHeight="1">
      <c r="Q4" s="36" t="s">
        <v>30</v>
      </c>
      <c r="R4" s="37">
        <f>+R1-R2</f>
        <v>-5</v>
      </c>
    </row>
    <row r="5" spans="1:18" ht="13.5" customHeight="1">
      <c r="A5" s="42"/>
      <c r="B5" s="50" t="s">
        <v>0</v>
      </c>
      <c r="C5" s="50" t="s">
        <v>76</v>
      </c>
      <c r="D5" s="50" t="s">
        <v>69</v>
      </c>
      <c r="E5" s="50" t="s">
        <v>77</v>
      </c>
      <c r="F5" s="50" t="s">
        <v>33</v>
      </c>
      <c r="G5" s="50" t="s">
        <v>78</v>
      </c>
      <c r="H5" s="96" t="s">
        <v>24</v>
      </c>
      <c r="J5" s="119" t="str">
        <f>+IF(L44+H54&gt;=0,"","CẢNH BÁO: CHI THƯỜNG XUYÊN + CHI BẤT THƯỜNG VƯỢT NGÂN SÁCH")</f>
        <v/>
      </c>
      <c r="K5" s="119"/>
      <c r="L5" s="119"/>
      <c r="M5" s="119"/>
      <c r="Q5" s="36"/>
      <c r="R5" s="37"/>
    </row>
    <row r="6" spans="1:18" ht="13.5" customHeight="1">
      <c r="A6" s="83" t="s">
        <v>27</v>
      </c>
      <c r="B6" s="53">
        <f>+N53</f>
        <v>21500</v>
      </c>
      <c r="C6" s="53">
        <f>+L43</f>
        <v>3400</v>
      </c>
      <c r="D6" s="53">
        <f>+B53</f>
        <v>4975</v>
      </c>
      <c r="E6" s="53">
        <f>+H53</f>
        <v>1500</v>
      </c>
      <c r="F6" s="53">
        <f>+E53</f>
        <v>5000</v>
      </c>
      <c r="G6" s="53">
        <f>+K53</f>
        <v>2625</v>
      </c>
      <c r="H6" s="53">
        <f>+B6-SUM(C6:G6)</f>
        <v>4000</v>
      </c>
      <c r="J6" s="119"/>
      <c r="K6" s="119"/>
      <c r="L6" s="119"/>
      <c r="M6" s="119"/>
      <c r="Q6" s="36"/>
      <c r="R6" s="37"/>
    </row>
    <row r="7" spans="1:18" ht="13.5" customHeight="1">
      <c r="A7" s="83" t="s">
        <v>74</v>
      </c>
      <c r="B7" s="58">
        <f>+N52</f>
        <v>22000</v>
      </c>
      <c r="C7" s="58">
        <f>+L42</f>
        <v>3500</v>
      </c>
      <c r="D7" s="58">
        <f>+B52</f>
        <v>4555</v>
      </c>
      <c r="E7" s="58">
        <f>+H52</f>
        <v>1000</v>
      </c>
      <c r="F7" s="58">
        <f>+E52</f>
        <v>7450</v>
      </c>
      <c r="G7" s="58">
        <f>+K52</f>
        <v>5500</v>
      </c>
      <c r="H7" s="53">
        <f t="shared" ref="H7" si="0">+B7-SUM(C7:G7)</f>
        <v>-5</v>
      </c>
      <c r="J7" s="119"/>
      <c r="K7" s="119"/>
      <c r="L7" s="119"/>
      <c r="M7" s="119"/>
      <c r="Q7" s="36"/>
      <c r="R7" s="37"/>
    </row>
    <row r="8" spans="1:18" ht="13.5" customHeight="1">
      <c r="A8" s="83" t="s">
        <v>75</v>
      </c>
      <c r="B8" s="58">
        <f>+B6-B7</f>
        <v>-500</v>
      </c>
      <c r="C8" s="58">
        <f t="shared" ref="C8:G8" si="1">+C6-C7</f>
        <v>-100</v>
      </c>
      <c r="D8" s="58">
        <f t="shared" si="1"/>
        <v>420</v>
      </c>
      <c r="E8" s="58">
        <f t="shared" si="1"/>
        <v>500</v>
      </c>
      <c r="F8" s="58">
        <f t="shared" si="1"/>
        <v>-2450</v>
      </c>
      <c r="G8" s="58">
        <f t="shared" si="1"/>
        <v>-2875</v>
      </c>
      <c r="H8" s="53"/>
      <c r="P8" s="95" t="s">
        <v>31</v>
      </c>
      <c r="Q8" s="36"/>
      <c r="R8" s="36"/>
    </row>
    <row r="9" spans="1:18" ht="13.5" customHeight="1">
      <c r="A9" s="42"/>
      <c r="B9" s="42"/>
      <c r="C9" s="42"/>
      <c r="D9" s="42"/>
      <c r="E9" s="42"/>
      <c r="F9" s="42"/>
      <c r="J9" s="39"/>
      <c r="K9" s="39"/>
      <c r="L9" s="39"/>
      <c r="M9" s="46"/>
      <c r="N9" s="44"/>
      <c r="P9" s="95"/>
    </row>
    <row r="10" spans="1:18" ht="18.75" customHeight="1">
      <c r="A10" s="51" t="s">
        <v>57</v>
      </c>
      <c r="B10" s="50" t="str">
        <f>IF('Ngan sach'!C22=0, "", 'Ngan sach'!C22)</f>
        <v>Thức ăn</v>
      </c>
      <c r="C10" s="50" t="str">
        <f>IF('Ngan sach'!C23=0, "", 'Ngan sach'!C23)</f>
        <v>Điện</v>
      </c>
      <c r="D10" s="50" t="str">
        <f>IF('Ngan sach'!C24=0, "", 'Ngan sach'!C24)</f>
        <v/>
      </c>
      <c r="E10" s="50" t="str">
        <f>IF('Ngan sach'!C25=0, "", 'Ngan sach'!C25)</f>
        <v/>
      </c>
      <c r="F10" s="50" t="str">
        <f>IF('Ngan sach'!C26=0, "", 'Ngan sach'!C26)</f>
        <v/>
      </c>
      <c r="G10" s="50" t="str">
        <f>IF('Ngan sach'!C27=0, "", 'Ngan sach'!C27)</f>
        <v/>
      </c>
      <c r="H10" s="50" t="str">
        <f>IF('Ngan sach'!C28=0, "", 'Ngan sach'!C28)</f>
        <v/>
      </c>
      <c r="I10" s="50"/>
      <c r="J10" s="50"/>
      <c r="K10" s="50"/>
      <c r="L10" s="50" t="s">
        <v>25</v>
      </c>
      <c r="M10" s="50" t="s">
        <v>24</v>
      </c>
      <c r="N10" s="120" t="s">
        <v>79</v>
      </c>
      <c r="O10" s="120"/>
      <c r="P10" s="120"/>
    </row>
    <row r="11" spans="1:18" ht="13.5" customHeight="1">
      <c r="A11" s="52">
        <v>1</v>
      </c>
      <c r="B11" s="53">
        <v>100</v>
      </c>
      <c r="C11" s="53"/>
      <c r="D11" s="53"/>
      <c r="E11" s="53"/>
      <c r="F11" s="53"/>
      <c r="G11" s="53"/>
      <c r="H11" s="53"/>
      <c r="I11" s="53"/>
      <c r="J11" s="53"/>
      <c r="K11" s="54"/>
      <c r="L11" s="55">
        <f>IF(SUM(B11:K11)=0,"",SUM(B11:K11))</f>
        <v>100</v>
      </c>
      <c r="M11" s="56">
        <f>L43-SUM(B11:K11)</f>
        <v>3300</v>
      </c>
      <c r="N11" s="131"/>
      <c r="O11" s="132"/>
      <c r="P11" s="133"/>
    </row>
    <row r="12" spans="1:18" ht="13.5" customHeight="1">
      <c r="A12" s="57">
        <v>2</v>
      </c>
      <c r="B12" s="53">
        <v>100</v>
      </c>
      <c r="C12" s="58"/>
      <c r="D12" s="58"/>
      <c r="E12" s="58"/>
      <c r="F12" s="58"/>
      <c r="G12" s="58"/>
      <c r="H12" s="58"/>
      <c r="I12" s="58"/>
      <c r="J12" s="58"/>
      <c r="K12" s="59"/>
      <c r="L12" s="55">
        <f t="shared" ref="L12:L41" si="2">IF(SUM(B12:K12)=0," ",SUM(B12:K12))</f>
        <v>100</v>
      </c>
      <c r="M12" s="60">
        <f>M11-SUM(B12:K12)</f>
        <v>3200</v>
      </c>
      <c r="N12" s="124"/>
      <c r="O12" s="125"/>
      <c r="P12" s="126"/>
    </row>
    <row r="13" spans="1:18" ht="13.5" customHeight="1">
      <c r="A13" s="57">
        <v>3</v>
      </c>
      <c r="B13" s="53">
        <v>100</v>
      </c>
      <c r="C13" s="58"/>
      <c r="D13" s="58"/>
      <c r="E13" s="58"/>
      <c r="F13" s="58"/>
      <c r="G13" s="58"/>
      <c r="H13" s="58"/>
      <c r="I13" s="58"/>
      <c r="J13" s="58"/>
      <c r="K13" s="59"/>
      <c r="L13" s="55">
        <f t="shared" si="2"/>
        <v>100</v>
      </c>
      <c r="M13" s="60">
        <f t="shared" ref="M13:M41" si="3">M12-SUM(B13:K13)</f>
        <v>3100</v>
      </c>
      <c r="N13" s="124"/>
      <c r="O13" s="125"/>
      <c r="P13" s="126"/>
    </row>
    <row r="14" spans="1:18" ht="13.5" customHeight="1">
      <c r="A14" s="57">
        <v>4</v>
      </c>
      <c r="B14" s="53">
        <v>100</v>
      </c>
      <c r="C14" s="58">
        <v>400</v>
      </c>
      <c r="D14" s="58"/>
      <c r="E14" s="58"/>
      <c r="F14" s="58"/>
      <c r="G14" s="58"/>
      <c r="H14" s="58"/>
      <c r="I14" s="58"/>
      <c r="J14" s="58"/>
      <c r="K14" s="59"/>
      <c r="L14" s="55">
        <f t="shared" si="2"/>
        <v>500</v>
      </c>
      <c r="M14" s="60">
        <f t="shared" si="3"/>
        <v>2600</v>
      </c>
      <c r="N14" s="124"/>
      <c r="O14" s="125"/>
      <c r="P14" s="126"/>
    </row>
    <row r="15" spans="1:18" ht="13.5" customHeight="1">
      <c r="A15" s="57">
        <v>5</v>
      </c>
      <c r="B15" s="53">
        <v>100</v>
      </c>
      <c r="C15" s="58"/>
      <c r="D15" s="58"/>
      <c r="E15" s="58"/>
      <c r="F15" s="58"/>
      <c r="G15" s="58"/>
      <c r="H15" s="58"/>
      <c r="I15" s="58"/>
      <c r="J15" s="58"/>
      <c r="K15" s="59"/>
      <c r="L15" s="55">
        <f t="shared" si="2"/>
        <v>100</v>
      </c>
      <c r="M15" s="60">
        <f t="shared" si="3"/>
        <v>2500</v>
      </c>
      <c r="N15" s="124"/>
      <c r="O15" s="125"/>
      <c r="P15" s="126"/>
    </row>
    <row r="16" spans="1:18" ht="13.5" customHeight="1">
      <c r="A16" s="57">
        <v>6</v>
      </c>
      <c r="B16" s="53">
        <v>100</v>
      </c>
      <c r="C16" s="58"/>
      <c r="D16" s="58"/>
      <c r="E16" s="58"/>
      <c r="F16" s="58"/>
      <c r="G16" s="58"/>
      <c r="H16" s="58"/>
      <c r="I16" s="58"/>
      <c r="J16" s="58"/>
      <c r="K16" s="59"/>
      <c r="L16" s="55">
        <f t="shared" si="2"/>
        <v>100</v>
      </c>
      <c r="M16" s="60">
        <f t="shared" si="3"/>
        <v>2400</v>
      </c>
      <c r="N16" s="124"/>
      <c r="O16" s="125"/>
      <c r="P16" s="126"/>
    </row>
    <row r="17" spans="1:16" ht="13.5" customHeight="1">
      <c r="A17" s="57">
        <v>7</v>
      </c>
      <c r="B17" s="53">
        <v>100</v>
      </c>
      <c r="C17" s="58"/>
      <c r="D17" s="58"/>
      <c r="E17" s="58"/>
      <c r="F17" s="58"/>
      <c r="G17" s="58"/>
      <c r="H17" s="58"/>
      <c r="I17" s="58"/>
      <c r="J17" s="58"/>
      <c r="K17" s="59"/>
      <c r="L17" s="55">
        <f t="shared" si="2"/>
        <v>100</v>
      </c>
      <c r="M17" s="60">
        <f t="shared" si="3"/>
        <v>2300</v>
      </c>
      <c r="N17" s="124"/>
      <c r="O17" s="125"/>
      <c r="P17" s="126"/>
    </row>
    <row r="18" spans="1:16" ht="13.5" customHeight="1">
      <c r="A18" s="57">
        <v>8</v>
      </c>
      <c r="B18" s="53">
        <v>100</v>
      </c>
      <c r="C18" s="58"/>
      <c r="D18" s="58"/>
      <c r="E18" s="58"/>
      <c r="F18" s="58"/>
      <c r="G18" s="58"/>
      <c r="H18" s="58"/>
      <c r="I18" s="58"/>
      <c r="J18" s="58"/>
      <c r="K18" s="59"/>
      <c r="L18" s="55">
        <f t="shared" si="2"/>
        <v>100</v>
      </c>
      <c r="M18" s="60">
        <f t="shared" si="3"/>
        <v>2200</v>
      </c>
      <c r="N18" s="124"/>
      <c r="O18" s="125"/>
      <c r="P18" s="126"/>
    </row>
    <row r="19" spans="1:16" ht="13.5" customHeight="1">
      <c r="A19" s="57">
        <v>9</v>
      </c>
      <c r="B19" s="53">
        <v>100</v>
      </c>
      <c r="C19" s="58"/>
      <c r="D19" s="58"/>
      <c r="E19" s="58"/>
      <c r="F19" s="58"/>
      <c r="G19" s="58"/>
      <c r="H19" s="58"/>
      <c r="I19" s="58"/>
      <c r="J19" s="58"/>
      <c r="K19" s="59"/>
      <c r="L19" s="55">
        <f t="shared" si="2"/>
        <v>100</v>
      </c>
      <c r="M19" s="60">
        <f t="shared" si="3"/>
        <v>2100</v>
      </c>
      <c r="N19" s="124"/>
      <c r="O19" s="125"/>
      <c r="P19" s="126"/>
    </row>
    <row r="20" spans="1:16" ht="13.5" customHeight="1">
      <c r="A20" s="57">
        <v>10</v>
      </c>
      <c r="B20" s="53">
        <v>100</v>
      </c>
      <c r="C20" s="58"/>
      <c r="D20" s="58"/>
      <c r="E20" s="58"/>
      <c r="F20" s="58"/>
      <c r="G20" s="58"/>
      <c r="H20" s="58"/>
      <c r="I20" s="58"/>
      <c r="J20" s="58"/>
      <c r="K20" s="59"/>
      <c r="L20" s="55">
        <f t="shared" si="2"/>
        <v>100</v>
      </c>
      <c r="M20" s="60">
        <f t="shared" si="3"/>
        <v>2000</v>
      </c>
      <c r="N20" s="124"/>
      <c r="O20" s="125"/>
      <c r="P20" s="126"/>
    </row>
    <row r="21" spans="1:16" ht="13.5" customHeight="1">
      <c r="A21" s="57">
        <v>11</v>
      </c>
      <c r="B21" s="53">
        <v>100</v>
      </c>
      <c r="C21" s="58"/>
      <c r="D21" s="58"/>
      <c r="E21" s="58"/>
      <c r="F21" s="58"/>
      <c r="G21" s="58"/>
      <c r="H21" s="58"/>
      <c r="I21" s="58"/>
      <c r="J21" s="58"/>
      <c r="K21" s="59"/>
      <c r="L21" s="55">
        <f t="shared" si="2"/>
        <v>100</v>
      </c>
      <c r="M21" s="60">
        <f t="shared" si="3"/>
        <v>1900</v>
      </c>
      <c r="N21" s="124"/>
      <c r="O21" s="125"/>
      <c r="P21" s="126"/>
    </row>
    <row r="22" spans="1:16" ht="13.5" customHeight="1">
      <c r="A22" s="57">
        <v>12</v>
      </c>
      <c r="B22" s="53">
        <v>100</v>
      </c>
      <c r="C22" s="58"/>
      <c r="D22" s="58"/>
      <c r="E22" s="58"/>
      <c r="F22" s="58"/>
      <c r="G22" s="58"/>
      <c r="H22" s="58"/>
      <c r="I22" s="58"/>
      <c r="J22" s="58"/>
      <c r="K22" s="59"/>
      <c r="L22" s="55">
        <f t="shared" si="2"/>
        <v>100</v>
      </c>
      <c r="M22" s="60">
        <f t="shared" si="3"/>
        <v>1800</v>
      </c>
      <c r="N22" s="124"/>
      <c r="O22" s="125"/>
      <c r="P22" s="126"/>
    </row>
    <row r="23" spans="1:16" ht="13.5" customHeight="1">
      <c r="A23" s="57">
        <v>13</v>
      </c>
      <c r="B23" s="53">
        <v>100</v>
      </c>
      <c r="C23" s="58"/>
      <c r="D23" s="58"/>
      <c r="E23" s="58"/>
      <c r="F23" s="58"/>
      <c r="G23" s="58"/>
      <c r="H23" s="58"/>
      <c r="I23" s="58"/>
      <c r="J23" s="58"/>
      <c r="K23" s="59"/>
      <c r="L23" s="55">
        <f t="shared" si="2"/>
        <v>100</v>
      </c>
      <c r="M23" s="60">
        <f t="shared" si="3"/>
        <v>1700</v>
      </c>
      <c r="N23" s="124"/>
      <c r="O23" s="125"/>
      <c r="P23" s="126"/>
    </row>
    <row r="24" spans="1:16" ht="13.5" customHeight="1">
      <c r="A24" s="57">
        <v>14</v>
      </c>
      <c r="B24" s="53">
        <v>100</v>
      </c>
      <c r="C24" s="58"/>
      <c r="D24" s="58"/>
      <c r="E24" s="58"/>
      <c r="F24" s="58"/>
      <c r="G24" s="58"/>
      <c r="H24" s="58"/>
      <c r="I24" s="58"/>
      <c r="J24" s="58"/>
      <c r="K24" s="59"/>
      <c r="L24" s="55">
        <f t="shared" si="2"/>
        <v>100</v>
      </c>
      <c r="M24" s="60">
        <f t="shared" si="3"/>
        <v>1600</v>
      </c>
      <c r="N24" s="124"/>
      <c r="O24" s="125"/>
      <c r="P24" s="126"/>
    </row>
    <row r="25" spans="1:16" ht="13.5" customHeight="1">
      <c r="A25" s="57">
        <v>15</v>
      </c>
      <c r="B25" s="53">
        <v>100</v>
      </c>
      <c r="C25" s="58"/>
      <c r="D25" s="58"/>
      <c r="E25" s="58"/>
      <c r="F25" s="58"/>
      <c r="G25" s="58"/>
      <c r="H25" s="58"/>
      <c r="I25" s="58"/>
      <c r="J25" s="58"/>
      <c r="K25" s="59"/>
      <c r="L25" s="55">
        <f t="shared" si="2"/>
        <v>100</v>
      </c>
      <c r="M25" s="60">
        <f t="shared" si="3"/>
        <v>1500</v>
      </c>
      <c r="N25" s="124"/>
      <c r="O25" s="125"/>
      <c r="P25" s="126"/>
    </row>
    <row r="26" spans="1:16" ht="13.5" customHeight="1">
      <c r="A26" s="57">
        <v>16</v>
      </c>
      <c r="B26" s="53">
        <v>100</v>
      </c>
      <c r="C26" s="58"/>
      <c r="D26" s="58"/>
      <c r="E26" s="58"/>
      <c r="F26" s="58"/>
      <c r="G26" s="58"/>
      <c r="H26" s="58"/>
      <c r="I26" s="58"/>
      <c r="J26" s="58"/>
      <c r="K26" s="59"/>
      <c r="L26" s="55">
        <f t="shared" si="2"/>
        <v>100</v>
      </c>
      <c r="M26" s="60">
        <f t="shared" si="3"/>
        <v>1400</v>
      </c>
      <c r="N26" s="124"/>
      <c r="O26" s="125"/>
      <c r="P26" s="126"/>
    </row>
    <row r="27" spans="1:16" ht="13.5" customHeight="1">
      <c r="A27" s="57">
        <v>17</v>
      </c>
      <c r="B27" s="53">
        <v>100</v>
      </c>
      <c r="C27" s="58"/>
      <c r="D27" s="58"/>
      <c r="E27" s="58"/>
      <c r="F27" s="58"/>
      <c r="G27" s="58"/>
      <c r="H27" s="58"/>
      <c r="I27" s="58"/>
      <c r="J27" s="58"/>
      <c r="K27" s="59"/>
      <c r="L27" s="55">
        <f t="shared" si="2"/>
        <v>100</v>
      </c>
      <c r="M27" s="60">
        <f t="shared" si="3"/>
        <v>1300</v>
      </c>
      <c r="N27" s="124"/>
      <c r="O27" s="125"/>
      <c r="P27" s="126"/>
    </row>
    <row r="28" spans="1:16" ht="13.5" customHeight="1">
      <c r="A28" s="57">
        <v>18</v>
      </c>
      <c r="B28" s="53">
        <v>100</v>
      </c>
      <c r="C28" s="58"/>
      <c r="D28" s="58"/>
      <c r="E28" s="58"/>
      <c r="F28" s="58"/>
      <c r="G28" s="58"/>
      <c r="H28" s="58"/>
      <c r="I28" s="58"/>
      <c r="J28" s="58"/>
      <c r="K28" s="59"/>
      <c r="L28" s="55">
        <f t="shared" si="2"/>
        <v>100</v>
      </c>
      <c r="M28" s="60">
        <f t="shared" si="3"/>
        <v>1200</v>
      </c>
      <c r="N28" s="124"/>
      <c r="O28" s="125"/>
      <c r="P28" s="126"/>
    </row>
    <row r="29" spans="1:16" ht="13.5" customHeight="1">
      <c r="A29" s="57">
        <v>19</v>
      </c>
      <c r="B29" s="53">
        <v>100</v>
      </c>
      <c r="C29" s="58"/>
      <c r="D29" s="58"/>
      <c r="E29" s="58"/>
      <c r="F29" s="58"/>
      <c r="G29" s="58"/>
      <c r="H29" s="58"/>
      <c r="I29" s="58"/>
      <c r="J29" s="58"/>
      <c r="K29" s="59"/>
      <c r="L29" s="55">
        <f t="shared" si="2"/>
        <v>100</v>
      </c>
      <c r="M29" s="60">
        <f t="shared" si="3"/>
        <v>1100</v>
      </c>
      <c r="N29" s="124"/>
      <c r="O29" s="125"/>
      <c r="P29" s="126"/>
    </row>
    <row r="30" spans="1:16" ht="13.5" customHeight="1">
      <c r="A30" s="57">
        <v>20</v>
      </c>
      <c r="B30" s="53">
        <v>100</v>
      </c>
      <c r="C30" s="58"/>
      <c r="D30" s="58"/>
      <c r="E30" s="58"/>
      <c r="F30" s="58"/>
      <c r="G30" s="58"/>
      <c r="H30" s="58"/>
      <c r="I30" s="58"/>
      <c r="J30" s="58"/>
      <c r="K30" s="59"/>
      <c r="L30" s="55">
        <f t="shared" si="2"/>
        <v>100</v>
      </c>
      <c r="M30" s="60">
        <f t="shared" si="3"/>
        <v>1000</v>
      </c>
      <c r="N30" s="124"/>
      <c r="O30" s="125"/>
      <c r="P30" s="126"/>
    </row>
    <row r="31" spans="1:16" ht="13.5" customHeight="1">
      <c r="A31" s="57">
        <v>21</v>
      </c>
      <c r="B31" s="53">
        <v>100</v>
      </c>
      <c r="C31" s="58"/>
      <c r="D31" s="58"/>
      <c r="E31" s="58"/>
      <c r="F31" s="58"/>
      <c r="G31" s="58"/>
      <c r="H31" s="58"/>
      <c r="I31" s="58"/>
      <c r="J31" s="58"/>
      <c r="K31" s="59"/>
      <c r="L31" s="55">
        <f t="shared" si="2"/>
        <v>100</v>
      </c>
      <c r="M31" s="60">
        <f t="shared" si="3"/>
        <v>900</v>
      </c>
      <c r="N31" s="124"/>
      <c r="O31" s="125"/>
      <c r="P31" s="126"/>
    </row>
    <row r="32" spans="1:16" ht="13.5" customHeight="1">
      <c r="A32" s="57">
        <v>22</v>
      </c>
      <c r="B32" s="53">
        <v>100</v>
      </c>
      <c r="C32" s="58"/>
      <c r="D32" s="58"/>
      <c r="E32" s="58"/>
      <c r="F32" s="58"/>
      <c r="G32" s="58"/>
      <c r="H32" s="58"/>
      <c r="I32" s="58"/>
      <c r="J32" s="58"/>
      <c r="K32" s="59"/>
      <c r="L32" s="55">
        <f t="shared" si="2"/>
        <v>100</v>
      </c>
      <c r="M32" s="60">
        <f t="shared" si="3"/>
        <v>800</v>
      </c>
      <c r="N32" s="124"/>
      <c r="O32" s="125"/>
      <c r="P32" s="126"/>
    </row>
    <row r="33" spans="1:16" ht="13.5" customHeight="1">
      <c r="A33" s="57">
        <v>23</v>
      </c>
      <c r="B33" s="53">
        <v>100</v>
      </c>
      <c r="C33" s="58"/>
      <c r="D33" s="58"/>
      <c r="E33" s="58"/>
      <c r="F33" s="58"/>
      <c r="G33" s="58"/>
      <c r="H33" s="58"/>
      <c r="I33" s="58"/>
      <c r="J33" s="58"/>
      <c r="K33" s="59"/>
      <c r="L33" s="55">
        <f t="shared" si="2"/>
        <v>100</v>
      </c>
      <c r="M33" s="60">
        <f t="shared" si="3"/>
        <v>700</v>
      </c>
      <c r="N33" s="124"/>
      <c r="O33" s="125"/>
      <c r="P33" s="126"/>
    </row>
    <row r="34" spans="1:16" ht="13.5" customHeight="1">
      <c r="A34" s="57">
        <v>24</v>
      </c>
      <c r="B34" s="53">
        <v>100</v>
      </c>
      <c r="C34" s="58"/>
      <c r="D34" s="58"/>
      <c r="E34" s="58"/>
      <c r="F34" s="58"/>
      <c r="G34" s="58"/>
      <c r="H34" s="58"/>
      <c r="I34" s="58"/>
      <c r="J34" s="58"/>
      <c r="K34" s="59"/>
      <c r="L34" s="55">
        <f t="shared" si="2"/>
        <v>100</v>
      </c>
      <c r="M34" s="60">
        <f t="shared" si="3"/>
        <v>600</v>
      </c>
      <c r="N34" s="124"/>
      <c r="O34" s="125"/>
      <c r="P34" s="126"/>
    </row>
    <row r="35" spans="1:16" ht="13.5" customHeight="1">
      <c r="A35" s="57">
        <v>25</v>
      </c>
      <c r="B35" s="53">
        <v>100</v>
      </c>
      <c r="C35" s="58"/>
      <c r="D35" s="58"/>
      <c r="E35" s="58"/>
      <c r="F35" s="58"/>
      <c r="G35" s="58"/>
      <c r="H35" s="58"/>
      <c r="I35" s="58"/>
      <c r="J35" s="58"/>
      <c r="K35" s="59"/>
      <c r="L35" s="55">
        <f t="shared" si="2"/>
        <v>100</v>
      </c>
      <c r="M35" s="60">
        <f t="shared" si="3"/>
        <v>500</v>
      </c>
      <c r="N35" s="124"/>
      <c r="O35" s="125"/>
      <c r="P35" s="126"/>
    </row>
    <row r="36" spans="1:16" ht="13.5" customHeight="1">
      <c r="A36" s="57">
        <v>26</v>
      </c>
      <c r="B36" s="53">
        <v>100</v>
      </c>
      <c r="C36" s="58"/>
      <c r="D36" s="58"/>
      <c r="E36" s="58"/>
      <c r="F36" s="58"/>
      <c r="G36" s="58"/>
      <c r="H36" s="58"/>
      <c r="I36" s="58"/>
      <c r="J36" s="58"/>
      <c r="K36" s="59"/>
      <c r="L36" s="55">
        <f t="shared" si="2"/>
        <v>100</v>
      </c>
      <c r="M36" s="60">
        <f t="shared" si="3"/>
        <v>400</v>
      </c>
      <c r="N36" s="124"/>
      <c r="O36" s="125"/>
      <c r="P36" s="126"/>
    </row>
    <row r="37" spans="1:16" ht="13.5" customHeight="1">
      <c r="A37" s="57">
        <v>27</v>
      </c>
      <c r="B37" s="53">
        <v>100</v>
      </c>
      <c r="C37" s="58"/>
      <c r="D37" s="58"/>
      <c r="E37" s="58"/>
      <c r="F37" s="58"/>
      <c r="G37" s="58"/>
      <c r="H37" s="58"/>
      <c r="I37" s="58"/>
      <c r="J37" s="58"/>
      <c r="K37" s="59"/>
      <c r="L37" s="55">
        <f t="shared" si="2"/>
        <v>100</v>
      </c>
      <c r="M37" s="60">
        <f t="shared" si="3"/>
        <v>300</v>
      </c>
      <c r="N37" s="124"/>
      <c r="O37" s="125"/>
      <c r="P37" s="126"/>
    </row>
    <row r="38" spans="1:16" ht="13.5" customHeight="1">
      <c r="A38" s="57">
        <v>28</v>
      </c>
      <c r="B38" s="53">
        <v>100</v>
      </c>
      <c r="C38" s="58"/>
      <c r="D38" s="58"/>
      <c r="E38" s="58"/>
      <c r="F38" s="58"/>
      <c r="G38" s="58"/>
      <c r="H38" s="58"/>
      <c r="I38" s="58"/>
      <c r="J38" s="58"/>
      <c r="K38" s="59"/>
      <c r="L38" s="55">
        <f t="shared" si="2"/>
        <v>100</v>
      </c>
      <c r="M38" s="60">
        <f t="shared" si="3"/>
        <v>200</v>
      </c>
      <c r="N38" s="124"/>
      <c r="O38" s="125"/>
      <c r="P38" s="126"/>
    </row>
    <row r="39" spans="1:16" ht="13.5" customHeight="1">
      <c r="A39" s="57">
        <v>29</v>
      </c>
      <c r="B39" s="53">
        <v>100</v>
      </c>
      <c r="C39" s="58"/>
      <c r="D39" s="58"/>
      <c r="E39" s="58"/>
      <c r="F39" s="58"/>
      <c r="G39" s="58"/>
      <c r="H39" s="58"/>
      <c r="I39" s="58"/>
      <c r="J39" s="58"/>
      <c r="K39" s="59"/>
      <c r="L39" s="55">
        <f t="shared" si="2"/>
        <v>100</v>
      </c>
      <c r="M39" s="60">
        <f t="shared" si="3"/>
        <v>100</v>
      </c>
      <c r="N39" s="124"/>
      <c r="O39" s="125"/>
      <c r="P39" s="126"/>
    </row>
    <row r="40" spans="1:16" ht="13.5" customHeight="1">
      <c r="A40" s="57">
        <v>30</v>
      </c>
      <c r="B40" s="53">
        <v>100</v>
      </c>
      <c r="C40" s="58"/>
      <c r="D40" s="58"/>
      <c r="E40" s="58"/>
      <c r="F40" s="58"/>
      <c r="G40" s="58"/>
      <c r="H40" s="58"/>
      <c r="I40" s="58"/>
      <c r="J40" s="58"/>
      <c r="K40" s="59"/>
      <c r="L40" s="55">
        <f t="shared" si="2"/>
        <v>100</v>
      </c>
      <c r="M40" s="60">
        <f t="shared" si="3"/>
        <v>0</v>
      </c>
      <c r="N40" s="124"/>
      <c r="O40" s="125"/>
      <c r="P40" s="126"/>
    </row>
    <row r="41" spans="1:16" ht="13.5" customHeight="1">
      <c r="A41" s="61">
        <v>31</v>
      </c>
      <c r="B41" s="53">
        <v>100</v>
      </c>
      <c r="C41" s="63"/>
      <c r="D41" s="63"/>
      <c r="E41" s="63"/>
      <c r="F41" s="63"/>
      <c r="G41" s="63"/>
      <c r="H41" s="63"/>
      <c r="I41" s="63"/>
      <c r="J41" s="63"/>
      <c r="K41" s="64"/>
      <c r="L41" s="65">
        <f t="shared" si="2"/>
        <v>100</v>
      </c>
      <c r="M41" s="66">
        <f t="shared" si="3"/>
        <v>-100</v>
      </c>
      <c r="N41" s="127"/>
      <c r="O41" s="128"/>
      <c r="P41" s="129"/>
    </row>
    <row r="42" spans="1:16" ht="13.5" customHeight="1">
      <c r="A42" s="67" t="s">
        <v>26</v>
      </c>
      <c r="B42" s="68">
        <f>IF(SUM(B11:B41)=0,"",SUM(B11:B41))</f>
        <v>3100</v>
      </c>
      <c r="C42" s="68">
        <f>IF(SUM(C11:C41)=0,"",SUM(C11:C41))</f>
        <v>400</v>
      </c>
      <c r="D42" s="68" t="str">
        <f t="shared" ref="D42:K42" si="4">IF(SUM(D11:D41)=0,"",SUM(D11:D41))</f>
        <v/>
      </c>
      <c r="E42" s="68" t="str">
        <f t="shared" si="4"/>
        <v/>
      </c>
      <c r="F42" s="68" t="str">
        <f t="shared" si="4"/>
        <v/>
      </c>
      <c r="G42" s="68" t="str">
        <f t="shared" si="4"/>
        <v/>
      </c>
      <c r="H42" s="68" t="str">
        <f t="shared" si="4"/>
        <v/>
      </c>
      <c r="I42" s="68" t="str">
        <f t="shared" si="4"/>
        <v/>
      </c>
      <c r="J42" s="68" t="str">
        <f t="shared" si="4"/>
        <v/>
      </c>
      <c r="K42" s="69" t="str">
        <f t="shared" si="4"/>
        <v/>
      </c>
      <c r="L42" s="70">
        <f>IF(SUM(L11:L41)=0,0,SUM(L11:L41))</f>
        <v>3500</v>
      </c>
      <c r="M42" s="71"/>
      <c r="N42" s="118"/>
      <c r="O42" s="118"/>
      <c r="P42" s="118"/>
    </row>
    <row r="43" spans="1:16" ht="13.5" customHeight="1">
      <c r="A43" s="67" t="s">
        <v>27</v>
      </c>
      <c r="B43" s="68">
        <f>'Ngan sach'!J22</f>
        <v>3000</v>
      </c>
      <c r="C43" s="68">
        <f>'Ngan sach'!J23</f>
        <v>400</v>
      </c>
      <c r="D43" s="68">
        <f>'Ngan sach'!J24</f>
        <v>0</v>
      </c>
      <c r="E43" s="68">
        <f>'Ngan sach'!J25</f>
        <v>0</v>
      </c>
      <c r="F43" s="68">
        <f>'Ngan sach'!J26</f>
        <v>0</v>
      </c>
      <c r="G43" s="68">
        <f>'Ngan sach'!J27</f>
        <v>0</v>
      </c>
      <c r="H43" s="68">
        <f>'Ngan sach'!J28</f>
        <v>0</v>
      </c>
      <c r="I43" s="68"/>
      <c r="J43" s="68"/>
      <c r="K43" s="69"/>
      <c r="L43" s="70">
        <f t="shared" ref="L43" si="5">SUM(B43:K43)</f>
        <v>3400</v>
      </c>
      <c r="M43" s="72"/>
      <c r="N43" s="111"/>
      <c r="O43" s="111"/>
      <c r="P43" s="111"/>
    </row>
    <row r="44" spans="1:16" ht="13.5" customHeight="1">
      <c r="A44" s="67" t="s">
        <v>24</v>
      </c>
      <c r="B44" s="68">
        <f>B43-SUM(B11:B41)</f>
        <v>-100</v>
      </c>
      <c r="C44" s="68">
        <f t="shared" ref="C44:L44" si="6">C43-SUM(C11:C41)</f>
        <v>0</v>
      </c>
      <c r="D44" s="68">
        <f t="shared" si="6"/>
        <v>0</v>
      </c>
      <c r="E44" s="68">
        <f t="shared" si="6"/>
        <v>0</v>
      </c>
      <c r="F44" s="68">
        <f t="shared" si="6"/>
        <v>0</v>
      </c>
      <c r="G44" s="68">
        <f t="shared" si="6"/>
        <v>0</v>
      </c>
      <c r="H44" s="68">
        <f t="shared" si="6"/>
        <v>0</v>
      </c>
      <c r="I44" s="68"/>
      <c r="J44" s="68"/>
      <c r="K44" s="69"/>
      <c r="L44" s="70">
        <f t="shared" si="6"/>
        <v>-100</v>
      </c>
      <c r="M44" s="72"/>
      <c r="N44" s="111"/>
      <c r="O44" s="111"/>
      <c r="P44" s="111"/>
    </row>
    <row r="46" spans="1:16" ht="13.5" customHeight="1">
      <c r="A46" s="48" t="s">
        <v>28</v>
      </c>
      <c r="B46" s="49"/>
      <c r="C46" s="84"/>
      <c r="D46" s="48" t="s">
        <v>33</v>
      </c>
      <c r="E46" s="49"/>
      <c r="F46" s="84"/>
      <c r="G46" s="48" t="s">
        <v>29</v>
      </c>
      <c r="H46" s="73"/>
      <c r="I46" s="45"/>
      <c r="J46" s="48" t="s">
        <v>34</v>
      </c>
      <c r="K46" s="73"/>
      <c r="L46" s="130"/>
      <c r="M46" s="48" t="s">
        <v>64</v>
      </c>
      <c r="N46" s="73"/>
    </row>
    <row r="47" spans="1:16" ht="13.5" customHeight="1">
      <c r="A47" s="75" t="str">
        <f>IF('Ngan sach'!$C$14=0," ",'Ngan sach'!$C$14)</f>
        <v>Thuê nhà</v>
      </c>
      <c r="B47" s="76">
        <v>2500</v>
      </c>
      <c r="C47" s="41"/>
      <c r="D47" s="75" t="str">
        <f>IF('Ngan sach'!$C$41=0," ",'Ngan sach'!$C$41)</f>
        <v>Vay Mua nhà</v>
      </c>
      <c r="E47" s="76">
        <v>5450</v>
      </c>
      <c r="F47" s="41"/>
      <c r="G47" s="75" t="str">
        <f>IF('Ngan sach'!$C$33=0," ",'Ngan sach'!$C$33)</f>
        <v>Đi lại + về quê</v>
      </c>
      <c r="H47" s="76"/>
      <c r="I47" s="41"/>
      <c r="J47" s="75" t="str">
        <f>IF('Ngan sach'!$C$49=0," ",'Ngan sach'!$C$49)</f>
        <v>TK Ngân hàng</v>
      </c>
      <c r="K47" s="76">
        <v>5500</v>
      </c>
      <c r="L47" s="130"/>
      <c r="M47" s="75" t="str">
        <f>IF('Ngan sach'!$C$6=0," ",'Ngan sach'!$C$6)</f>
        <v>Lương &amp; Thưởng</v>
      </c>
      <c r="N47" s="76">
        <v>15000</v>
      </c>
    </row>
    <row r="48" spans="1:16" ht="13.5" customHeight="1">
      <c r="A48" s="77" t="str">
        <f>IF('Ngan sach'!$C$15=0," ",'Ngan sach'!$C$15)</f>
        <v>Điện thoại</v>
      </c>
      <c r="B48" s="78">
        <v>200</v>
      </c>
      <c r="C48" s="41"/>
      <c r="D48" s="77" t="str">
        <f>IF('Ngan sach'!$C$42=0," ",'Ngan sach'!$C$42)</f>
        <v>Mua xe</v>
      </c>
      <c r="E48" s="78"/>
      <c r="F48" s="41"/>
      <c r="G48" s="77" t="str">
        <f>IF('Ngan sach'!$C$34=0," ",'Ngan sach'!$C$34)</f>
        <v>Khám bệnh</v>
      </c>
      <c r="H48" s="78">
        <v>1000</v>
      </c>
      <c r="I48" s="41"/>
      <c r="J48" s="77" t="str">
        <f>IF('Ngan sach'!$C$50=0," ",'Ngan sach'!$C$50)</f>
        <v>Bảo hiểm</v>
      </c>
      <c r="K48" s="78"/>
      <c r="L48" s="130"/>
      <c r="M48" s="77" t="str">
        <f>IF('Ngan sach'!$C$7=0," ",'Ngan sach'!$C$7)</f>
        <v>Ngoài giờ</v>
      </c>
      <c r="N48" s="78">
        <v>7000</v>
      </c>
    </row>
    <row r="49" spans="1:14" ht="13.5" customHeight="1">
      <c r="A49" s="77" t="str">
        <f>IF('Ngan sach'!$C$16=0," ",'Ngan sach'!$C$16)</f>
        <v>Mạng internet</v>
      </c>
      <c r="B49" s="78">
        <v>200</v>
      </c>
      <c r="C49" s="41"/>
      <c r="D49" s="77" t="str">
        <f>IF('Ngan sach'!$C$43=0," ",'Ngan sach'!$C$43)</f>
        <v>Vay nợ cá nhân</v>
      </c>
      <c r="E49" s="78">
        <v>2000</v>
      </c>
      <c r="F49" s="41"/>
      <c r="G49" s="77" t="str">
        <f>IF('Ngan sach'!$C$35=0," ",'Ngan sach'!$C$35)</f>
        <v>Du lịch</v>
      </c>
      <c r="H49" s="78"/>
      <c r="I49" s="41"/>
      <c r="J49" s="77" t="str">
        <f>IF('Ngan sach'!$C$51=0," ",'Ngan sach'!$C$51)</f>
        <v>Đầu tư</v>
      </c>
      <c r="K49" s="78"/>
      <c r="L49" s="41"/>
      <c r="M49" s="77" t="str">
        <f>IF('Ngan sach'!$C$8=0," ",'Ngan sach'!$C$8)</f>
        <v>Lãi</v>
      </c>
      <c r="N49" s="78"/>
    </row>
    <row r="50" spans="1:14" ht="13.5" customHeight="1">
      <c r="A50" s="77" t="str">
        <f>IF('Ngan sach'!$C$17=0," ",'Ngan sach'!$C$17)</f>
        <v>Tiền học cho con</v>
      </c>
      <c r="B50" s="78">
        <v>1655</v>
      </c>
      <c r="C50" s="41"/>
      <c r="D50" s="77" t="str">
        <f>IF('Ngan sach'!$C$44=0," ",'Ngan sach'!$C$44)</f>
        <v>Thẻ tín dụng</v>
      </c>
      <c r="E50" s="78"/>
      <c r="F50" s="41"/>
      <c r="G50" s="77" t="str">
        <f>IF('Ngan sach'!$C$36=0," ",'Ngan sach'!$C$36)</f>
        <v>Khác</v>
      </c>
      <c r="H50" s="78"/>
      <c r="I50" s="41"/>
      <c r="J50" s="77"/>
      <c r="K50" s="78"/>
      <c r="L50" s="41"/>
      <c r="M50" s="77" t="str">
        <f>IF('Ngan sach'!$C$9=0," ",'Ngan sach'!$C$8)</f>
        <v xml:space="preserve"> </v>
      </c>
      <c r="N50" s="78"/>
    </row>
    <row r="51" spans="1:14" ht="13.5" customHeight="1">
      <c r="A51" s="80" t="str">
        <f>IF('Ngan sach'!$C$18=0," ",'Ngan sach'!$C$18)</f>
        <v xml:space="preserve"> </v>
      </c>
      <c r="B51" s="81"/>
      <c r="C51" s="41"/>
      <c r="D51" s="80" t="str">
        <f>IF('Ngan sach'!$C$45=0," ",'Ngan sach'!$C$45)</f>
        <v xml:space="preserve"> </v>
      </c>
      <c r="E51" s="81"/>
      <c r="F51" s="41"/>
      <c r="G51" s="80" t="str">
        <f>IF('Ngan sach'!$C$37=0," ",'Ngan sach'!$C$37)</f>
        <v xml:space="preserve"> </v>
      </c>
      <c r="H51" s="81"/>
      <c r="I51" s="41"/>
      <c r="J51" s="80"/>
      <c r="K51" s="81"/>
      <c r="L51" s="41"/>
      <c r="M51" s="80" t="str">
        <f>IF('Ngan sach'!$C$9=0," ",'Ngan sach'!$C$8)</f>
        <v xml:space="preserve"> </v>
      </c>
      <c r="N51" s="81"/>
    </row>
    <row r="52" spans="1:14" ht="13.5" customHeight="1">
      <c r="A52" s="82" t="s">
        <v>32</v>
      </c>
      <c r="B52" s="71">
        <f>SUM(B47:B51)</f>
        <v>4555</v>
      </c>
      <c r="C52" s="41"/>
      <c r="D52" s="82" t="s">
        <v>32</v>
      </c>
      <c r="E52" s="71">
        <f>SUM(E47:E51)</f>
        <v>7450</v>
      </c>
      <c r="F52" s="41"/>
      <c r="G52" s="82" t="s">
        <v>32</v>
      </c>
      <c r="H52" s="71">
        <f>SUM(H47:H51)</f>
        <v>1000</v>
      </c>
      <c r="I52" s="41"/>
      <c r="J52" s="82" t="s">
        <v>32</v>
      </c>
      <c r="K52" s="71">
        <f>SUM(K47:K51)</f>
        <v>5500</v>
      </c>
      <c r="L52" s="41"/>
      <c r="M52" s="82" t="s">
        <v>32</v>
      </c>
      <c r="N52" s="71">
        <f>SUM(N47:N50)</f>
        <v>22000</v>
      </c>
    </row>
    <row r="53" spans="1:14" ht="13.5" customHeight="1">
      <c r="A53" s="82" t="s">
        <v>27</v>
      </c>
      <c r="B53" s="71">
        <f>+'Ngan sach'!J19</f>
        <v>4975</v>
      </c>
      <c r="C53" s="41"/>
      <c r="D53" s="82" t="s">
        <v>27</v>
      </c>
      <c r="E53" s="71">
        <f>+'Ngan sach'!J46</f>
        <v>5000</v>
      </c>
      <c r="F53" s="41"/>
      <c r="G53" s="82" t="s">
        <v>27</v>
      </c>
      <c r="H53" s="71">
        <f>+'Ngan sach'!J38</f>
        <v>1500</v>
      </c>
      <c r="I53" s="41"/>
      <c r="J53" s="82" t="s">
        <v>27</v>
      </c>
      <c r="K53" s="71">
        <f>+'Ngan sach'!J53</f>
        <v>2625</v>
      </c>
      <c r="L53" s="41"/>
      <c r="M53" s="82" t="s">
        <v>27</v>
      </c>
      <c r="N53" s="71">
        <f>+'Ngan sach'!J11</f>
        <v>21500</v>
      </c>
    </row>
    <row r="54" spans="1:14" ht="13.5" customHeight="1">
      <c r="A54" s="82" t="s">
        <v>30</v>
      </c>
      <c r="B54" s="72">
        <f>B53-B52</f>
        <v>420</v>
      </c>
      <c r="C54" s="41"/>
      <c r="D54" s="82" t="s">
        <v>30</v>
      </c>
      <c r="E54" s="72">
        <f>E53-E52</f>
        <v>-2450</v>
      </c>
      <c r="F54" s="41"/>
      <c r="G54" s="82" t="s">
        <v>30</v>
      </c>
      <c r="H54" s="72">
        <f>H53-H52</f>
        <v>500</v>
      </c>
      <c r="I54" s="41"/>
      <c r="J54" s="82" t="s">
        <v>30</v>
      </c>
      <c r="K54" s="72">
        <f>K53-K52</f>
        <v>-2875</v>
      </c>
      <c r="L54" s="41"/>
      <c r="M54" s="82" t="s">
        <v>30</v>
      </c>
      <c r="N54" s="72">
        <f>N53-N52</f>
        <v>-500</v>
      </c>
    </row>
    <row r="55" spans="1:14" ht="13.5" customHeight="1">
      <c r="C55" s="43"/>
      <c r="E55" s="43"/>
      <c r="H55" s="43"/>
      <c r="K55" s="43"/>
    </row>
    <row r="57" spans="1:14" ht="13.5" customHeight="1">
      <c r="G57" s="43"/>
    </row>
    <row r="58" spans="1:14" ht="13.5" customHeight="1">
      <c r="G58" s="43"/>
    </row>
    <row r="66" spans="3:3" ht="13.5" customHeight="1">
      <c r="C66" s="43"/>
    </row>
    <row r="67" spans="3:3" ht="13.5" customHeight="1">
      <c r="C67" s="43"/>
    </row>
    <row r="68" spans="3:3" ht="13.5" customHeight="1">
      <c r="C68" s="43"/>
    </row>
    <row r="69" spans="3:3" ht="13.5" customHeight="1">
      <c r="C69" s="43"/>
    </row>
  </sheetData>
  <mergeCells count="37">
    <mergeCell ref="J5:M7"/>
    <mergeCell ref="L46:L48"/>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44:P44"/>
    <mergeCell ref="N39:P39"/>
    <mergeCell ref="N40:P40"/>
    <mergeCell ref="N41:P41"/>
    <mergeCell ref="N42:P42"/>
    <mergeCell ref="N43:P43"/>
  </mergeCells>
  <conditionalFormatting sqref="H11:H41">
    <cfRule type="expression" dxfId="29" priority="10">
      <formula>"$H$3=0"</formula>
    </cfRule>
  </conditionalFormatting>
  <conditionalFormatting sqref="N11:N44 O11:P41 A47:B51 D47:E51 G47:H51 M47:N51 A6:H8 A11:M41 J47:K51">
    <cfRule type="expression" dxfId="28" priority="9">
      <formula>MOD(ROW(),2)=1</formula>
    </cfRule>
  </conditionalFormatting>
  <conditionalFormatting sqref="J5:M7">
    <cfRule type="expression" dxfId="27" priority="1">
      <formula>J5&lt;&gt;""</formula>
    </cfRule>
  </conditionalFormatting>
  <dataValidations xWindow="1152" yWindow="306" count="2">
    <dataValidation allowBlank="1" showInputMessage="1" showErrorMessage="1" promptTitle="Taichinhcanhan.pro.vn" prompt="Blog chuyên về Quản lý tài chính cá nhân, gồm: Cách gia tăng thu nhập, Kiểm soát chi tiêu, Tiết kiệm &amp; Đầu tư sinh lời. Email: Tccn.pro.vn@gmail.com" sqref="O19:P1048576 M8:M1048576 L8:L46 G9:K10 Q1:XFD1048576 A10:A1048576 A2:A4 B10:F10 L49:L1048576 H6:H8 N1:N1048576 L1:M4 F6:G7 B42:K1048576"/>
    <dataValidation allowBlank="1" showInputMessage="1" showErrorMessage="1" promptTitle="Taichinhcanhan.pro.vn" sqref="A1 B11:K41"/>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HOME</vt:lpstr>
      <vt:lpstr>Ngan sach</vt:lpstr>
      <vt:lpstr>T1</vt:lpstr>
      <vt:lpstr>T2</vt:lpstr>
      <vt:lpstr>T3</vt:lpstr>
      <vt:lpstr>T4</vt:lpstr>
      <vt:lpstr>T5</vt:lpstr>
      <vt:lpstr>T6</vt:lpstr>
      <vt:lpstr>T7</vt:lpstr>
      <vt:lpstr>T8</vt:lpstr>
      <vt:lpstr>T9</vt:lpstr>
      <vt:lpstr>T10</vt:lpstr>
      <vt:lpstr>T11</vt:lpstr>
      <vt:lpstr>T12</vt:lpstr>
      <vt:lpstr>BKCT</vt:lpstr>
      <vt:lpstr>No</vt:lpstr>
      <vt:lpstr>Ã9</vt:lpstr>
      <vt:lpstr>loai_no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Weliver</dc:creator>
  <cp:lastModifiedBy>Hoang Anh</cp:lastModifiedBy>
  <dcterms:created xsi:type="dcterms:W3CDTF">2010-01-08T21:48:31Z</dcterms:created>
  <dcterms:modified xsi:type="dcterms:W3CDTF">2017-07-31T08:05:20Z</dcterms:modified>
</cp:coreProperties>
</file>